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Volumes/Familie/Haus/Renovierungen/2018_Photovoltaik/"/>
    </mc:Choice>
  </mc:AlternateContent>
  <xr:revisionPtr revIDLastSave="0" documentId="13_ncr:1_{EBA96B05-2536-FD4E-A1BD-60574FB2CB40}" xr6:coauthVersionLast="39" xr6:coauthVersionMax="39" xr10:uidLastSave="{00000000-0000-0000-0000-000000000000}"/>
  <bookViews>
    <workbookView xWindow="0" yWindow="460" windowWidth="33600" windowHeight="19300" xr2:uid="{00000000-000D-0000-FFFF-FFFF00000000}"/>
  </bookViews>
  <sheets>
    <sheet name="Diagramm" sheetId="3" r:id="rId1"/>
    <sheet name="Daten Grafik" sheetId="2" r:id="rId2"/>
    <sheet name="Daten" sheetId="1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0" i="1" l="1"/>
  <c r="C45" i="1"/>
  <c r="AF32" i="2" l="1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3" i="2"/>
  <c r="C32" i="2"/>
  <c r="J48" i="1"/>
  <c r="C15" i="2"/>
  <c r="D45" i="1"/>
  <c r="M45" i="1" s="1"/>
  <c r="C31" i="2"/>
  <c r="C30" i="2"/>
  <c r="E50" i="1"/>
  <c r="Q52" i="1"/>
  <c r="U52" i="1" s="1"/>
  <c r="P50" i="1"/>
  <c r="O50" i="1"/>
  <c r="I50" i="1"/>
  <c r="Q47" i="1"/>
  <c r="S47" i="1" s="1"/>
  <c r="P45" i="1"/>
  <c r="O45" i="1"/>
  <c r="I45" i="1"/>
  <c r="C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D15" i="2" l="1"/>
  <c r="K33" i="2"/>
  <c r="S33" i="2"/>
  <c r="AA33" i="2"/>
  <c r="T33" i="2"/>
  <c r="I33" i="2"/>
  <c r="U33" i="2"/>
  <c r="AC33" i="2"/>
  <c r="Q33" i="2"/>
  <c r="R33" i="2"/>
  <c r="D33" i="2"/>
  <c r="L33" i="2"/>
  <c r="AB33" i="2"/>
  <c r="E33" i="2"/>
  <c r="M33" i="2"/>
  <c r="F33" i="2"/>
  <c r="N33" i="2"/>
  <c r="V33" i="2"/>
  <c r="AD33" i="2"/>
  <c r="Y33" i="2"/>
  <c r="J33" i="2"/>
  <c r="Z33" i="2"/>
  <c r="G33" i="2"/>
  <c r="O33" i="2"/>
  <c r="W33" i="2"/>
  <c r="AE33" i="2"/>
  <c r="H33" i="2"/>
  <c r="P33" i="2"/>
  <c r="X33" i="2"/>
  <c r="R47" i="1"/>
  <c r="U47" i="1"/>
  <c r="T47" i="1"/>
  <c r="N45" i="1"/>
  <c r="L50" i="1"/>
  <c r="E45" i="1"/>
  <c r="R52" i="1"/>
  <c r="D50" i="1"/>
  <c r="S52" i="1"/>
  <c r="T52" i="1"/>
  <c r="E22" i="2"/>
  <c r="D22" i="2"/>
  <c r="E15" i="2" l="1"/>
  <c r="F15" i="2" s="1"/>
  <c r="G15" i="2" s="1"/>
  <c r="H15" i="2" s="1"/>
  <c r="I15" i="2" s="1"/>
  <c r="J15" i="2" s="1"/>
  <c r="K15" i="2" s="1"/>
  <c r="L15" i="2" s="1"/>
  <c r="M15" i="2" s="1"/>
  <c r="N15" i="2" s="1"/>
  <c r="O15" i="2" s="1"/>
  <c r="P15" i="2" s="1"/>
  <c r="Q15" i="2" s="1"/>
  <c r="R15" i="2" s="1"/>
  <c r="S15" i="2" s="1"/>
  <c r="T15" i="2" s="1"/>
  <c r="U15" i="2" s="1"/>
  <c r="V15" i="2" s="1"/>
  <c r="W15" i="2" s="1"/>
  <c r="X15" i="2" s="1"/>
  <c r="Y15" i="2" s="1"/>
  <c r="Z15" i="2" s="1"/>
  <c r="AA15" i="2" s="1"/>
  <c r="AB15" i="2" s="1"/>
  <c r="AC15" i="2" s="1"/>
  <c r="AD15" i="2" s="1"/>
  <c r="AE15" i="2" s="1"/>
  <c r="AF15" i="2" s="1"/>
  <c r="L45" i="1"/>
  <c r="Q45" i="1"/>
  <c r="N50" i="1"/>
  <c r="M50" i="1"/>
  <c r="Q50" i="1"/>
  <c r="F22" i="2"/>
  <c r="W45" i="1" l="1"/>
  <c r="V45" i="1"/>
  <c r="R45" i="1"/>
  <c r="U45" i="1"/>
  <c r="T45" i="1"/>
  <c r="S45" i="1"/>
  <c r="S50" i="1"/>
  <c r="R50" i="1"/>
  <c r="W50" i="1"/>
  <c r="T50" i="1"/>
  <c r="V50" i="1"/>
  <c r="U50" i="1"/>
  <c r="G22" i="2"/>
  <c r="H22" i="2" l="1"/>
  <c r="I22" i="2" l="1"/>
  <c r="J22" i="2" l="1"/>
  <c r="K22" i="2" l="1"/>
  <c r="L22" i="2" l="1"/>
  <c r="M22" i="2" l="1"/>
  <c r="N22" i="2" l="1"/>
  <c r="O22" i="2" l="1"/>
  <c r="P22" i="2" l="1"/>
  <c r="Q22" i="2" l="1"/>
  <c r="R22" i="2" l="1"/>
  <c r="S22" i="2" l="1"/>
  <c r="T22" i="2" l="1"/>
  <c r="U22" i="2" l="1"/>
  <c r="V22" i="2" l="1"/>
  <c r="W22" i="2" l="1"/>
  <c r="X22" i="2" l="1"/>
  <c r="Y22" i="2" l="1"/>
  <c r="Z22" i="2" l="1"/>
  <c r="AA22" i="2" l="1"/>
  <c r="AB22" i="2" l="1"/>
  <c r="AC22" i="2" l="1"/>
  <c r="AD22" i="2" l="1"/>
  <c r="AE22" i="2" l="1"/>
  <c r="AF22" i="2"/>
  <c r="C40" i="1" l="1"/>
  <c r="C35" i="1"/>
  <c r="C30" i="1"/>
  <c r="C25" i="1"/>
  <c r="C20" i="1"/>
  <c r="C15" i="1"/>
  <c r="E40" i="1" l="1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7" i="2"/>
  <c r="C26" i="2"/>
  <c r="C25" i="2"/>
  <c r="C24" i="2"/>
  <c r="Q42" i="1"/>
  <c r="U42" i="1" s="1"/>
  <c r="P40" i="1"/>
  <c r="O40" i="1"/>
  <c r="I40" i="1"/>
  <c r="Q37" i="1"/>
  <c r="U37" i="1" s="1"/>
  <c r="P35" i="1"/>
  <c r="O35" i="1"/>
  <c r="I35" i="1"/>
  <c r="E35" i="1"/>
  <c r="D35" i="1"/>
  <c r="M35" i="1" s="1"/>
  <c r="Q27" i="1"/>
  <c r="U27" i="1" s="1"/>
  <c r="P25" i="1"/>
  <c r="O25" i="1"/>
  <c r="I25" i="1"/>
  <c r="E25" i="1"/>
  <c r="I30" i="1"/>
  <c r="I20" i="1"/>
  <c r="I15" i="1"/>
  <c r="Q22" i="1"/>
  <c r="U22" i="1" s="1"/>
  <c r="P20" i="1"/>
  <c r="O20" i="1"/>
  <c r="E20" i="1"/>
  <c r="O30" i="1"/>
  <c r="O15" i="1"/>
  <c r="P30" i="1"/>
  <c r="P15" i="1"/>
  <c r="Q32" i="1"/>
  <c r="U32" i="1" s="1"/>
  <c r="Q17" i="1"/>
  <c r="R17" i="1" s="1"/>
  <c r="D30" i="1"/>
  <c r="M30" i="1" s="1"/>
  <c r="E15" i="1"/>
  <c r="Q6" i="1"/>
  <c r="K5" i="1"/>
  <c r="Q5" i="1" s="1"/>
  <c r="Q35" i="1" l="1"/>
  <c r="U35" i="1"/>
  <c r="R35" i="1"/>
  <c r="T35" i="1"/>
  <c r="S35" i="1"/>
  <c r="U6" i="1"/>
  <c r="L15" i="1"/>
  <c r="L35" i="1"/>
  <c r="S5" i="1"/>
  <c r="R37" i="1"/>
  <c r="D40" i="1"/>
  <c r="M40" i="1" s="1"/>
  <c r="L40" i="1"/>
  <c r="R42" i="1"/>
  <c r="S42" i="1"/>
  <c r="T42" i="1"/>
  <c r="N35" i="1"/>
  <c r="S37" i="1"/>
  <c r="T37" i="1"/>
  <c r="D25" i="1"/>
  <c r="Q25" i="1" s="1"/>
  <c r="S17" i="1"/>
  <c r="T17" i="1"/>
  <c r="U17" i="1"/>
  <c r="D15" i="1"/>
  <c r="N15" i="1" s="1"/>
  <c r="L25" i="1"/>
  <c r="R27" i="1"/>
  <c r="T27" i="1"/>
  <c r="S27" i="1"/>
  <c r="L20" i="1"/>
  <c r="S22" i="1"/>
  <c r="T22" i="1"/>
  <c r="R22" i="1"/>
  <c r="D20" i="1"/>
  <c r="N20" i="1" s="1"/>
  <c r="W6" i="1"/>
  <c r="E30" i="1"/>
  <c r="Q30" i="1" s="1"/>
  <c r="S32" i="1"/>
  <c r="N30" i="1"/>
  <c r="V6" i="1"/>
  <c r="W5" i="1"/>
  <c r="T5" i="1"/>
  <c r="V5" i="1"/>
  <c r="S6" i="1"/>
  <c r="S8" i="1" s="1"/>
  <c r="T6" i="1"/>
  <c r="T32" i="1"/>
  <c r="R32" i="1"/>
  <c r="R6" i="1"/>
  <c r="Q8" i="1"/>
  <c r="R5" i="1"/>
  <c r="U5" i="1"/>
  <c r="C17" i="2" l="1"/>
  <c r="D17" i="2" s="1"/>
  <c r="E17" i="2" s="1"/>
  <c r="F17" i="2" s="1"/>
  <c r="G17" i="2" s="1"/>
  <c r="H17" i="2" s="1"/>
  <c r="I17" i="2" s="1"/>
  <c r="J17" i="2" s="1"/>
  <c r="K17" i="2" s="1"/>
  <c r="L17" i="2" s="1"/>
  <c r="M17" i="2" s="1"/>
  <c r="N17" i="2" s="1"/>
  <c r="O17" i="2" s="1"/>
  <c r="P17" i="2" s="1"/>
  <c r="Q17" i="2" s="1"/>
  <c r="R17" i="2" s="1"/>
  <c r="S17" i="2" s="1"/>
  <c r="T17" i="2" s="1"/>
  <c r="U17" i="2" s="1"/>
  <c r="V17" i="2" s="1"/>
  <c r="W17" i="2" s="1"/>
  <c r="X17" i="2" s="1"/>
  <c r="Y17" i="2" s="1"/>
  <c r="Z17" i="2" s="1"/>
  <c r="AA17" i="2" s="1"/>
  <c r="AB17" i="2" s="1"/>
  <c r="AC17" i="2" s="1"/>
  <c r="AD17" i="2" s="1"/>
  <c r="AE17" i="2" s="1"/>
  <c r="AF17" i="2" s="1"/>
  <c r="AF33" i="2" s="1"/>
  <c r="C16" i="2"/>
  <c r="D16" i="2" s="1"/>
  <c r="E16" i="2" s="1"/>
  <c r="F16" i="2" s="1"/>
  <c r="G16" i="2" s="1"/>
  <c r="H16" i="2" s="1"/>
  <c r="I16" i="2" s="1"/>
  <c r="J16" i="2" s="1"/>
  <c r="K16" i="2" s="1"/>
  <c r="L16" i="2" s="1"/>
  <c r="M16" i="2" s="1"/>
  <c r="N16" i="2" s="1"/>
  <c r="O16" i="2" s="1"/>
  <c r="P16" i="2" s="1"/>
  <c r="Q16" i="2" s="1"/>
  <c r="R16" i="2" s="1"/>
  <c r="S16" i="2" s="1"/>
  <c r="T16" i="2" s="1"/>
  <c r="U16" i="2" s="1"/>
  <c r="V16" i="2" s="1"/>
  <c r="W16" i="2" s="1"/>
  <c r="X16" i="2" s="1"/>
  <c r="Y16" i="2" s="1"/>
  <c r="Z16" i="2" s="1"/>
  <c r="AA16" i="2" s="1"/>
  <c r="AB16" i="2" s="1"/>
  <c r="AC16" i="2" s="1"/>
  <c r="AD16" i="2" s="1"/>
  <c r="AE16" i="2" s="1"/>
  <c r="AF16" i="2" s="1"/>
  <c r="U25" i="1"/>
  <c r="S25" i="1"/>
  <c r="S26" i="1" s="1"/>
  <c r="T25" i="1"/>
  <c r="R25" i="1"/>
  <c r="S51" i="1"/>
  <c r="S46" i="1"/>
  <c r="Q20" i="1"/>
  <c r="C5" i="2"/>
  <c r="D5" i="2" s="1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AD5" i="2" s="1"/>
  <c r="AE5" i="2" s="1"/>
  <c r="AF5" i="2" s="1"/>
  <c r="C4" i="2"/>
  <c r="C13" i="2"/>
  <c r="D13" i="2" s="1"/>
  <c r="Q51" i="1"/>
  <c r="Q46" i="1"/>
  <c r="U30" i="1"/>
  <c r="S30" i="1"/>
  <c r="R30" i="1"/>
  <c r="T30" i="1"/>
  <c r="Q40" i="1"/>
  <c r="Q15" i="1"/>
  <c r="V15" i="1" s="1"/>
  <c r="C11" i="2"/>
  <c r="D11" i="2" s="1"/>
  <c r="E11" i="2" s="1"/>
  <c r="F11" i="2" s="1"/>
  <c r="G11" i="2" s="1"/>
  <c r="H11" i="2" s="1"/>
  <c r="I11" i="2" s="1"/>
  <c r="C8" i="2"/>
  <c r="D8" i="2" s="1"/>
  <c r="E8" i="2" s="1"/>
  <c r="F8" i="2" s="1"/>
  <c r="G8" i="2" s="1"/>
  <c r="H8" i="2" s="1"/>
  <c r="I8" i="2" s="1"/>
  <c r="J8" i="2" s="1"/>
  <c r="K8" i="2" s="1"/>
  <c r="L8" i="2" s="1"/>
  <c r="M8" i="2" s="1"/>
  <c r="N8" i="2" s="1"/>
  <c r="O8" i="2" s="1"/>
  <c r="P8" i="2" s="1"/>
  <c r="Q8" i="2" s="1"/>
  <c r="C10" i="2"/>
  <c r="S36" i="1"/>
  <c r="U8" i="1"/>
  <c r="N40" i="1"/>
  <c r="C9" i="2" s="1"/>
  <c r="D9" i="2" s="1"/>
  <c r="E9" i="2" s="1"/>
  <c r="F9" i="2" s="1"/>
  <c r="G9" i="2" s="1"/>
  <c r="H9" i="2" s="1"/>
  <c r="I9" i="2" s="1"/>
  <c r="J9" i="2" s="1"/>
  <c r="K9" i="2" s="1"/>
  <c r="L9" i="2" s="1"/>
  <c r="M9" i="2" s="1"/>
  <c r="N9" i="2" s="1"/>
  <c r="O9" i="2" s="1"/>
  <c r="P9" i="2" s="1"/>
  <c r="Q9" i="2" s="1"/>
  <c r="R9" i="2" s="1"/>
  <c r="S9" i="2" s="1"/>
  <c r="T9" i="2" s="1"/>
  <c r="U9" i="2" s="1"/>
  <c r="V9" i="2" s="1"/>
  <c r="V8" i="1"/>
  <c r="L30" i="1"/>
  <c r="C7" i="2" s="1"/>
  <c r="D7" i="2" s="1"/>
  <c r="E7" i="2" s="1"/>
  <c r="F7" i="2" s="1"/>
  <c r="G7" i="2" s="1"/>
  <c r="H7" i="2" s="1"/>
  <c r="I7" i="2" s="1"/>
  <c r="Q31" i="1"/>
  <c r="Q36" i="1"/>
  <c r="V35" i="1"/>
  <c r="W35" i="1"/>
  <c r="V25" i="1"/>
  <c r="W25" i="1"/>
  <c r="Q26" i="1"/>
  <c r="N25" i="1"/>
  <c r="C12" i="2" s="1"/>
  <c r="W8" i="1"/>
  <c r="T8" i="1"/>
  <c r="R8" i="1"/>
  <c r="D4" i="2" l="1"/>
  <c r="C21" i="2"/>
  <c r="E13" i="2"/>
  <c r="D30" i="2"/>
  <c r="W51" i="1"/>
  <c r="W46" i="1"/>
  <c r="T51" i="1"/>
  <c r="T46" i="1"/>
  <c r="C6" i="2"/>
  <c r="D6" i="2" s="1"/>
  <c r="E6" i="2" s="1"/>
  <c r="F6" i="2" s="1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Z6" i="2" s="1"/>
  <c r="AA6" i="2" s="1"/>
  <c r="AB6" i="2" s="1"/>
  <c r="AC6" i="2" s="1"/>
  <c r="AD6" i="2" s="1"/>
  <c r="AE6" i="2" s="1"/>
  <c r="AF6" i="2" s="1"/>
  <c r="U20" i="1"/>
  <c r="U21" i="1" s="1"/>
  <c r="S20" i="1"/>
  <c r="S21" i="1" s="1"/>
  <c r="T20" i="1"/>
  <c r="T21" i="1" s="1"/>
  <c r="R20" i="1"/>
  <c r="R21" i="1" s="1"/>
  <c r="C14" i="2"/>
  <c r="D14" i="2" s="1"/>
  <c r="U26" i="1"/>
  <c r="U46" i="1"/>
  <c r="U51" i="1"/>
  <c r="V51" i="1"/>
  <c r="V46" i="1"/>
  <c r="R51" i="1"/>
  <c r="R46" i="1"/>
  <c r="U40" i="1"/>
  <c r="U41" i="1" s="1"/>
  <c r="S40" i="1"/>
  <c r="S41" i="1" s="1"/>
  <c r="R40" i="1"/>
  <c r="R41" i="1" s="1"/>
  <c r="T40" i="1"/>
  <c r="T41" i="1" s="1"/>
  <c r="U15" i="1"/>
  <c r="R15" i="1"/>
  <c r="T15" i="1"/>
  <c r="T16" i="1" s="1"/>
  <c r="S15" i="1"/>
  <c r="S16" i="1" s="1"/>
  <c r="D12" i="2"/>
  <c r="E12" i="2" s="1"/>
  <c r="F12" i="2" s="1"/>
  <c r="G12" i="2" s="1"/>
  <c r="H12" i="2" s="1"/>
  <c r="I12" i="2" s="1"/>
  <c r="J12" i="2" s="1"/>
  <c r="D10" i="2"/>
  <c r="U36" i="1"/>
  <c r="V26" i="1"/>
  <c r="R8" i="2"/>
  <c r="S8" i="2" s="1"/>
  <c r="T8" i="2" s="1"/>
  <c r="U8" i="2" s="1"/>
  <c r="V8" i="2" s="1"/>
  <c r="W8" i="2" s="1"/>
  <c r="X8" i="2" s="1"/>
  <c r="Y8" i="2" s="1"/>
  <c r="Z8" i="2" s="1"/>
  <c r="AA8" i="2" s="1"/>
  <c r="AB8" i="2" s="1"/>
  <c r="AC8" i="2" s="1"/>
  <c r="AD8" i="2" s="1"/>
  <c r="AE8" i="2" s="1"/>
  <c r="AF8" i="2" s="1"/>
  <c r="R26" i="2"/>
  <c r="V16" i="1"/>
  <c r="V36" i="1"/>
  <c r="J7" i="2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V7" i="2" s="1"/>
  <c r="W7" i="2" s="1"/>
  <c r="X7" i="2" s="1"/>
  <c r="Y7" i="2" s="1"/>
  <c r="Z7" i="2" s="1"/>
  <c r="AA7" i="2" s="1"/>
  <c r="AB7" i="2" s="1"/>
  <c r="AC7" i="2" s="1"/>
  <c r="AD7" i="2" s="1"/>
  <c r="AE7" i="2" s="1"/>
  <c r="AF7" i="2" s="1"/>
  <c r="C28" i="2"/>
  <c r="R36" i="1"/>
  <c r="T36" i="1"/>
  <c r="W36" i="1"/>
  <c r="W15" i="1"/>
  <c r="W16" i="1" s="1"/>
  <c r="Q16" i="1"/>
  <c r="R16" i="1"/>
  <c r="U16" i="1"/>
  <c r="W40" i="1"/>
  <c r="W41" i="1" s="1"/>
  <c r="Q41" i="1"/>
  <c r="V40" i="1"/>
  <c r="V41" i="1" s="1"/>
  <c r="W26" i="1"/>
  <c r="R26" i="1"/>
  <c r="T26" i="1"/>
  <c r="Q21" i="1"/>
  <c r="W20" i="1"/>
  <c r="W21" i="1" s="1"/>
  <c r="V20" i="1"/>
  <c r="V21" i="1" s="1"/>
  <c r="S31" i="1"/>
  <c r="V30" i="1"/>
  <c r="V31" i="1" s="1"/>
  <c r="T31" i="1"/>
  <c r="U31" i="1"/>
  <c r="R31" i="1"/>
  <c r="W30" i="1"/>
  <c r="W31" i="1" s="1"/>
  <c r="E4" i="2" l="1"/>
  <c r="D21" i="2"/>
  <c r="F13" i="2"/>
  <c r="E30" i="2"/>
  <c r="E14" i="2"/>
  <c r="D31" i="2"/>
  <c r="E10" i="2"/>
  <c r="D27" i="2"/>
  <c r="S26" i="2"/>
  <c r="D28" i="2"/>
  <c r="C29" i="2"/>
  <c r="F4" i="2" l="1"/>
  <c r="E21" i="2"/>
  <c r="G13" i="2"/>
  <c r="F30" i="2"/>
  <c r="F14" i="2"/>
  <c r="E31" i="2"/>
  <c r="F10" i="2"/>
  <c r="E27" i="2"/>
  <c r="T26" i="2"/>
  <c r="E28" i="2"/>
  <c r="D29" i="2"/>
  <c r="G4" i="2" l="1"/>
  <c r="F21" i="2"/>
  <c r="H13" i="2"/>
  <c r="G30" i="2"/>
  <c r="G14" i="2"/>
  <c r="F31" i="2"/>
  <c r="G10" i="2"/>
  <c r="F27" i="2"/>
  <c r="U26" i="2"/>
  <c r="F28" i="2"/>
  <c r="E29" i="2"/>
  <c r="H4" i="2" l="1"/>
  <c r="G21" i="2"/>
  <c r="I13" i="2"/>
  <c r="H30" i="2"/>
  <c r="H14" i="2"/>
  <c r="G31" i="2"/>
  <c r="H10" i="2"/>
  <c r="G27" i="2"/>
  <c r="W9" i="2"/>
  <c r="V26" i="2"/>
  <c r="G28" i="2"/>
  <c r="F29" i="2"/>
  <c r="I4" i="2" l="1"/>
  <c r="H21" i="2"/>
  <c r="J13" i="2"/>
  <c r="I30" i="2"/>
  <c r="I14" i="2"/>
  <c r="H31" i="2"/>
  <c r="I10" i="2"/>
  <c r="H27" i="2"/>
  <c r="X9" i="2"/>
  <c r="W26" i="2"/>
  <c r="H28" i="2"/>
  <c r="G29" i="2"/>
  <c r="J4" i="2" l="1"/>
  <c r="I21" i="2"/>
  <c r="K13" i="2"/>
  <c r="J30" i="2"/>
  <c r="J14" i="2"/>
  <c r="I31" i="2"/>
  <c r="J10" i="2"/>
  <c r="I27" i="2"/>
  <c r="Y9" i="2"/>
  <c r="X26" i="2"/>
  <c r="J11" i="2"/>
  <c r="I28" i="2"/>
  <c r="H29" i="2"/>
  <c r="K4" i="2" l="1"/>
  <c r="J21" i="2"/>
  <c r="L13" i="2"/>
  <c r="K30" i="2"/>
  <c r="K14" i="2"/>
  <c r="J31" i="2"/>
  <c r="K10" i="2"/>
  <c r="J27" i="2"/>
  <c r="Z9" i="2"/>
  <c r="Y26" i="2"/>
  <c r="K11" i="2"/>
  <c r="J28" i="2"/>
  <c r="I29" i="2"/>
  <c r="L4" i="2" l="1"/>
  <c r="K21" i="2"/>
  <c r="M13" i="2"/>
  <c r="L30" i="2"/>
  <c r="L14" i="2"/>
  <c r="K31" i="2"/>
  <c r="L10" i="2"/>
  <c r="K27" i="2"/>
  <c r="AA9" i="2"/>
  <c r="Z26" i="2"/>
  <c r="L11" i="2"/>
  <c r="K28" i="2"/>
  <c r="K12" i="2"/>
  <c r="J29" i="2"/>
  <c r="M4" i="2" l="1"/>
  <c r="L21" i="2"/>
  <c r="N13" i="2"/>
  <c r="M30" i="2"/>
  <c r="M14" i="2"/>
  <c r="L31" i="2"/>
  <c r="M10" i="2"/>
  <c r="L27" i="2"/>
  <c r="AB9" i="2"/>
  <c r="AA26" i="2"/>
  <c r="M11" i="2"/>
  <c r="L28" i="2"/>
  <c r="L12" i="2"/>
  <c r="K29" i="2"/>
  <c r="N4" i="2" l="1"/>
  <c r="M21" i="2"/>
  <c r="O13" i="2"/>
  <c r="N30" i="2"/>
  <c r="N14" i="2"/>
  <c r="M31" i="2"/>
  <c r="N10" i="2"/>
  <c r="M27" i="2"/>
  <c r="AC9" i="2"/>
  <c r="AB26" i="2"/>
  <c r="N11" i="2"/>
  <c r="M28" i="2"/>
  <c r="M12" i="2"/>
  <c r="L29" i="2"/>
  <c r="O4" i="2" l="1"/>
  <c r="N21" i="2"/>
  <c r="P13" i="2"/>
  <c r="O30" i="2"/>
  <c r="O14" i="2"/>
  <c r="N31" i="2"/>
  <c r="O10" i="2"/>
  <c r="N27" i="2"/>
  <c r="AD9" i="2"/>
  <c r="AC26" i="2"/>
  <c r="O11" i="2"/>
  <c r="N28" i="2"/>
  <c r="N12" i="2"/>
  <c r="M29" i="2"/>
  <c r="P4" i="2" l="1"/>
  <c r="O21" i="2"/>
  <c r="Q13" i="2"/>
  <c r="P30" i="2"/>
  <c r="P14" i="2"/>
  <c r="O31" i="2"/>
  <c r="P10" i="2"/>
  <c r="O27" i="2"/>
  <c r="AE9" i="2"/>
  <c r="AD26" i="2"/>
  <c r="P11" i="2"/>
  <c r="O28" i="2"/>
  <c r="O12" i="2"/>
  <c r="N29" i="2"/>
  <c r="Q4" i="2" l="1"/>
  <c r="P21" i="2"/>
  <c r="R13" i="2"/>
  <c r="Q30" i="2"/>
  <c r="Q14" i="2"/>
  <c r="P31" i="2"/>
  <c r="Q10" i="2"/>
  <c r="P27" i="2"/>
  <c r="AF9" i="2"/>
  <c r="AF26" i="2" s="1"/>
  <c r="AE26" i="2"/>
  <c r="Q11" i="2"/>
  <c r="P28" i="2"/>
  <c r="P12" i="2"/>
  <c r="O29" i="2"/>
  <c r="R4" i="2" l="1"/>
  <c r="Q21" i="2"/>
  <c r="S13" i="2"/>
  <c r="R30" i="2"/>
  <c r="R14" i="2"/>
  <c r="Q31" i="2"/>
  <c r="R10" i="2"/>
  <c r="Q27" i="2"/>
  <c r="R11" i="2"/>
  <c r="Q28" i="2"/>
  <c r="Q12" i="2"/>
  <c r="R12" i="2" s="1"/>
  <c r="S12" i="2" s="1"/>
  <c r="T12" i="2" s="1"/>
  <c r="U12" i="2" s="1"/>
  <c r="V12" i="2" s="1"/>
  <c r="P29" i="2"/>
  <c r="S4" i="2" l="1"/>
  <c r="R21" i="2"/>
  <c r="T13" i="2"/>
  <c r="S30" i="2"/>
  <c r="S14" i="2"/>
  <c r="R31" i="2"/>
  <c r="S10" i="2"/>
  <c r="R27" i="2"/>
  <c r="S11" i="2"/>
  <c r="R28" i="2"/>
  <c r="Q29" i="2"/>
  <c r="T4" i="2" l="1"/>
  <c r="S21" i="2"/>
  <c r="U13" i="2"/>
  <c r="T30" i="2"/>
  <c r="T14" i="2"/>
  <c r="S31" i="2"/>
  <c r="T10" i="2"/>
  <c r="S27" i="2"/>
  <c r="T11" i="2"/>
  <c r="S28" i="2"/>
  <c r="R29" i="2"/>
  <c r="U4" i="2" l="1"/>
  <c r="T21" i="2"/>
  <c r="V13" i="2"/>
  <c r="U30" i="2"/>
  <c r="U14" i="2"/>
  <c r="T31" i="2"/>
  <c r="U10" i="2"/>
  <c r="T27" i="2"/>
  <c r="U11" i="2"/>
  <c r="T28" i="2"/>
  <c r="S29" i="2"/>
  <c r="V4" i="2" l="1"/>
  <c r="U21" i="2"/>
  <c r="W13" i="2"/>
  <c r="V30" i="2"/>
  <c r="V14" i="2"/>
  <c r="U31" i="2"/>
  <c r="V10" i="2"/>
  <c r="U27" i="2"/>
  <c r="V11" i="2"/>
  <c r="U28" i="2"/>
  <c r="T29" i="2"/>
  <c r="W4" i="2" l="1"/>
  <c r="V21" i="2"/>
  <c r="X13" i="2"/>
  <c r="W30" i="2"/>
  <c r="W14" i="2"/>
  <c r="V31" i="2"/>
  <c r="W10" i="2"/>
  <c r="V27" i="2"/>
  <c r="V28" i="2"/>
  <c r="W11" i="2"/>
  <c r="U29" i="2"/>
  <c r="X4" i="2" l="1"/>
  <c r="W21" i="2"/>
  <c r="Y13" i="2"/>
  <c r="X30" i="2"/>
  <c r="X14" i="2"/>
  <c r="W31" i="2"/>
  <c r="X10" i="2"/>
  <c r="W27" i="2"/>
  <c r="X11" i="2"/>
  <c r="W28" i="2"/>
  <c r="W12" i="2"/>
  <c r="V29" i="2"/>
  <c r="Y4" i="2" l="1"/>
  <c r="X21" i="2"/>
  <c r="Z13" i="2"/>
  <c r="Y30" i="2"/>
  <c r="Y14" i="2"/>
  <c r="X31" i="2"/>
  <c r="Y10" i="2"/>
  <c r="X27" i="2"/>
  <c r="Y11" i="2"/>
  <c r="X28" i="2"/>
  <c r="X12" i="2"/>
  <c r="W29" i="2"/>
  <c r="Z4" i="2" l="1"/>
  <c r="Y21" i="2"/>
  <c r="AA13" i="2"/>
  <c r="Z30" i="2"/>
  <c r="Z14" i="2"/>
  <c r="Y31" i="2"/>
  <c r="Z10" i="2"/>
  <c r="Y27" i="2"/>
  <c r="Z11" i="2"/>
  <c r="Y28" i="2"/>
  <c r="Y12" i="2"/>
  <c r="X29" i="2"/>
  <c r="AA4" i="2" l="1"/>
  <c r="Z21" i="2"/>
  <c r="AB13" i="2"/>
  <c r="AA30" i="2"/>
  <c r="AA14" i="2"/>
  <c r="Z31" i="2"/>
  <c r="AA10" i="2"/>
  <c r="Z27" i="2"/>
  <c r="AA11" i="2"/>
  <c r="Z28" i="2"/>
  <c r="Z12" i="2"/>
  <c r="Y29" i="2"/>
  <c r="AB4" i="2" l="1"/>
  <c r="AA21" i="2"/>
  <c r="AC13" i="2"/>
  <c r="AB30" i="2"/>
  <c r="AB14" i="2"/>
  <c r="AA31" i="2"/>
  <c r="AB10" i="2"/>
  <c r="AA27" i="2"/>
  <c r="AB11" i="2"/>
  <c r="AA28" i="2"/>
  <c r="AA12" i="2"/>
  <c r="Z29" i="2"/>
  <c r="AC4" i="2" l="1"/>
  <c r="AB21" i="2"/>
  <c r="AD13" i="2"/>
  <c r="AC30" i="2"/>
  <c r="AC14" i="2"/>
  <c r="AB31" i="2"/>
  <c r="AC10" i="2"/>
  <c r="AB27" i="2"/>
  <c r="AC11" i="2"/>
  <c r="AB28" i="2"/>
  <c r="AB12" i="2"/>
  <c r="AA29" i="2"/>
  <c r="AD4" i="2" l="1"/>
  <c r="AC21" i="2"/>
  <c r="AE13" i="2"/>
  <c r="AD30" i="2"/>
  <c r="AD14" i="2"/>
  <c r="AC31" i="2"/>
  <c r="AD10" i="2"/>
  <c r="AC27" i="2"/>
  <c r="AD11" i="2"/>
  <c r="AC28" i="2"/>
  <c r="AC12" i="2"/>
  <c r="AB29" i="2"/>
  <c r="AE4" i="2" l="1"/>
  <c r="AD21" i="2"/>
  <c r="AF13" i="2"/>
  <c r="AF30" i="2" s="1"/>
  <c r="AE30" i="2"/>
  <c r="AE14" i="2"/>
  <c r="AD31" i="2"/>
  <c r="AE10" i="2"/>
  <c r="AD27" i="2"/>
  <c r="AE11" i="2"/>
  <c r="AD28" i="2"/>
  <c r="AD12" i="2"/>
  <c r="AC29" i="2"/>
  <c r="AF4" i="2" l="1"/>
  <c r="AF21" i="2" s="1"/>
  <c r="AE21" i="2"/>
  <c r="AF14" i="2"/>
  <c r="AF31" i="2" s="1"/>
  <c r="AE31" i="2"/>
  <c r="AF10" i="2"/>
  <c r="AF27" i="2" s="1"/>
  <c r="AE27" i="2"/>
  <c r="AF11" i="2"/>
  <c r="AF28" i="2" s="1"/>
  <c r="AE28" i="2"/>
  <c r="AE12" i="2"/>
  <c r="AD29" i="2"/>
  <c r="AF12" i="2" l="1"/>
  <c r="AF29" i="2" s="1"/>
  <c r="AE29" i="2"/>
</calcChain>
</file>

<file path=xl/sharedStrings.xml><?xml version="1.0" encoding="utf-8"?>
<sst xmlns="http://schemas.openxmlformats.org/spreadsheetml/2006/main" count="352" uniqueCount="86">
  <si>
    <t>aktueller Stand</t>
  </si>
  <si>
    <t>10 Jahre</t>
  </si>
  <si>
    <t>25 Jahre</t>
  </si>
  <si>
    <t>1 Jahr</t>
  </si>
  <si>
    <t>€ pro kWh</t>
  </si>
  <si>
    <t>€ pro Grundg.</t>
  </si>
  <si>
    <t>kWh</t>
  </si>
  <si>
    <t>Art</t>
  </si>
  <si>
    <t>Haushaltsstrom</t>
  </si>
  <si>
    <t>Wärmestrom</t>
  </si>
  <si>
    <t>Mieterstrom</t>
  </si>
  <si>
    <t>Summe</t>
  </si>
  <si>
    <t>kWp</t>
  </si>
  <si>
    <t>kWh pro Jahr</t>
  </si>
  <si>
    <t>Einspeisung</t>
  </si>
  <si>
    <t>Einspeisevergütung</t>
  </si>
  <si>
    <t>-</t>
  </si>
  <si>
    <t>Gesamtstrom / PV</t>
  </si>
  <si>
    <t>Rate bei 1,5%</t>
  </si>
  <si>
    <t>15 Jahre</t>
  </si>
  <si>
    <t>20 Jahre</t>
  </si>
  <si>
    <t>+/-</t>
  </si>
  <si>
    <t>Rückstellung</t>
  </si>
  <si>
    <t>Strom Einkauf</t>
  </si>
  <si>
    <t>Jahresrate</t>
  </si>
  <si>
    <t>Eigenanteil</t>
  </si>
  <si>
    <t>Photovoltaik</t>
  </si>
  <si>
    <t>Rückstellung
PV-Anlage</t>
  </si>
  <si>
    <t>Verrechnung
an Mieter</t>
  </si>
  <si>
    <t>Monatlich
ab Jahr 11</t>
  </si>
  <si>
    <t>Eigenanteil
Versteuerung</t>
  </si>
  <si>
    <t>1. Jahr</t>
  </si>
  <si>
    <t>2. Jahr</t>
  </si>
  <si>
    <t>3. Jahr</t>
  </si>
  <si>
    <t>4. Jahr</t>
  </si>
  <si>
    <t>5. Jahr</t>
  </si>
  <si>
    <t>6. Jahr</t>
  </si>
  <si>
    <t>7. Jahr</t>
  </si>
  <si>
    <t>8. Jahr</t>
  </si>
  <si>
    <t>9. Jahr</t>
  </si>
  <si>
    <t>10. Jahr</t>
  </si>
  <si>
    <t>11. Jahr</t>
  </si>
  <si>
    <t>12. Jahr</t>
  </si>
  <si>
    <t>13. Jahr</t>
  </si>
  <si>
    <t>14. Jahr</t>
  </si>
  <si>
    <t>15. Jahr</t>
  </si>
  <si>
    <t>16. Jahr</t>
  </si>
  <si>
    <t>17. Jahr</t>
  </si>
  <si>
    <t>18. Jahr</t>
  </si>
  <si>
    <t>19. Jahr</t>
  </si>
  <si>
    <t>20. Jahr</t>
  </si>
  <si>
    <t>21. Jahr</t>
  </si>
  <si>
    <t>22. Jahr</t>
  </si>
  <si>
    <t>23. Jahr</t>
  </si>
  <si>
    <t>24. Jahr</t>
  </si>
  <si>
    <t>25. Jahr</t>
  </si>
  <si>
    <t>26. Jahr</t>
  </si>
  <si>
    <t>27. Jahr</t>
  </si>
  <si>
    <t>28. Jahr</t>
  </si>
  <si>
    <t>29. Jahr</t>
  </si>
  <si>
    <t>30. Jahr</t>
  </si>
  <si>
    <t>Aktiv</t>
  </si>
  <si>
    <t>Monatlich
ab Jahr 21</t>
  </si>
  <si>
    <t>Monatlich
Jahr 1-20</t>
  </si>
  <si>
    <t>900 kwh/kwp</t>
  </si>
  <si>
    <t>Photovoltaik - 10 kWp - 70% - 10 Jahre - 900 kwh/kwp</t>
  </si>
  <si>
    <t>Photovoltaik - 10 kWp - 70% - 20 Jahre - 900 kwh/kwp</t>
  </si>
  <si>
    <t>Photovoltaik - 10 kWp - 80% - 20 Jahre - 900 kwh/kwp</t>
  </si>
  <si>
    <t>Photovoltaik - 15 kWp - 70% - 10 Jahre - 900 kwh/kwp</t>
  </si>
  <si>
    <t>Photovoltaik - 15 kWp - 70% - 20 Jahre - 900 kwh/kwp</t>
  </si>
  <si>
    <t>Photovoltaik - 15 kWp - 80% - 20 Jahre - 900 kwh/kwp</t>
  </si>
  <si>
    <t>Photovoltaik - 10/15 kWp - 70% - 10 Jahre - 900 kwh/kwp</t>
  </si>
  <si>
    <t>Photovoltaik - 10/15 kWp - 70% - 20 Jahre - 900 kwh/kwp</t>
  </si>
  <si>
    <t>Photovoltaik - 10/15 kWp - 80% - 20 Jahre - 900 kwh/kwp</t>
  </si>
  <si>
    <t>Photovoltaik - 10/15 kWp - 80% - 20 Jahre - 1270 kwh/kwp</t>
  </si>
  <si>
    <t>Photovoltaik - 10/15 kWp - 70% - 20 Jahre - 1270 kwh/kwp</t>
  </si>
  <si>
    <t>Photovoltaik - 10/15 kWp - 70% - 20 Jahre - 1200 kwh/kwp - Preissteirerung</t>
  </si>
  <si>
    <t>Photovoltaik - 10/15 kWp - 80% - 20 Jahre - 1200 kwh/kwp - Preissteirerung</t>
  </si>
  <si>
    <t>1230 kwh/kwp</t>
  </si>
  <si>
    <t>Photovoltaik - 10/15 kWp - 70% - 20 Jahre - 1230 kwh/kwp</t>
  </si>
  <si>
    <t>Photovoltaik - 10/15 kWp - 80% - 20 Jahre - 1230 kwh/kwp</t>
  </si>
  <si>
    <t>Photovoltaik - 10/15 kWp - 70% - 20 Jahre - 1230 kwh/kwp - Preissteirerung</t>
  </si>
  <si>
    <t>Photovoltaik - 10/15 kWp - 80% - 20 Jahre - 1230 kwh/kwp - Preissteirerung</t>
  </si>
  <si>
    <t>30.000 bei 1,5%</t>
  </si>
  <si>
    <t>Monatlich
Jahr 1-10</t>
  </si>
  <si>
    <t>40.000 bei 1,3716%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</si>
</sst>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00\ &quot;€&quot;_-;\-* #,##0.0000\ &quot;€&quot;_-;_-* &quot;-&quot;??\ &quot;€&quot;_-;_-@_-"/>
    <numFmt numFmtId="165" formatCode="_-* #,##0.000\ &quot;€&quot;_-;\-* #,##0.000\ &quot;€&quot;_-;_-* &quot;-&quot;??\ &quot;€&quot;_-;_-@_-"/>
    <numFmt numFmtId="166" formatCode="_-* #,##0.0000\ &quot;€&quot;_-;\-* #,##0.0000\ &quot;€&quot;_-;_-* &quot;-&quot;????\ &quot;€&quot;_-;_-@_-"/>
    <numFmt numFmtId="167" formatCode="_-* #,##0.000\ &quot;€&quot;_-;\-* #,##0.000\ &quot;€&quot;_-;_-* &quot;-&quot;???\ &quot;€&quot;_-;_-@_-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44" fontId="0" fillId="0" borderId="0" xfId="1" applyFont="1"/>
    <xf numFmtId="0" fontId="3" fillId="0" borderId="0" xfId="0" applyFont="1"/>
    <xf numFmtId="0" fontId="0" fillId="0" borderId="0" xfId="0" quotePrefix="1"/>
    <xf numFmtId="0" fontId="0" fillId="0" borderId="0" xfId="0" quotePrefix="1" applyAlignment="1">
      <alignment horizontal="right"/>
    </xf>
    <xf numFmtId="164" fontId="0" fillId="0" borderId="0" xfId="1" applyNumberFormat="1" applyFont="1"/>
    <xf numFmtId="44" fontId="0" fillId="0" borderId="0" xfId="0" applyNumberFormat="1"/>
    <xf numFmtId="44" fontId="2" fillId="0" borderId="0" xfId="0" applyNumberFormat="1" applyFont="1"/>
    <xf numFmtId="44" fontId="4" fillId="0" borderId="0" xfId="0" applyNumberFormat="1" applyFont="1"/>
    <xf numFmtId="4" fontId="0" fillId="0" borderId="0" xfId="0" applyNumberFormat="1"/>
    <xf numFmtId="4" fontId="3" fillId="0" borderId="0" xfId="0" applyNumberFormat="1" applyFont="1"/>
    <xf numFmtId="9" fontId="3" fillId="0" borderId="0" xfId="2" applyFont="1"/>
    <xf numFmtId="0" fontId="0" fillId="0" borderId="0" xfId="0" applyAlignment="1">
      <alignment wrapText="1"/>
    </xf>
    <xf numFmtId="9" fontId="3" fillId="0" borderId="0" xfId="0" applyNumberFormat="1" applyFon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'Daten Grafik'!$A$4</c:f>
              <c:strCache>
                <c:ptCount val="1"/>
                <c:pt idx="0">
                  <c:v>Photovoltaik - 10 kWp - 70% - 10 Jahre - 900 kwh/kwp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'Daten Grafik'!$C$3:$AF$3</c:f>
              <c:strCache>
                <c:ptCount val="30"/>
                <c:pt idx="0">
                  <c:v>1. Jahr</c:v>
                </c:pt>
                <c:pt idx="1">
                  <c:v>2. Jahr</c:v>
                </c:pt>
                <c:pt idx="2">
                  <c:v>3. Jahr</c:v>
                </c:pt>
                <c:pt idx="3">
                  <c:v>4. Jahr</c:v>
                </c:pt>
                <c:pt idx="4">
                  <c:v>5. Jahr</c:v>
                </c:pt>
                <c:pt idx="5">
                  <c:v>6. Jahr</c:v>
                </c:pt>
                <c:pt idx="6">
                  <c:v>7. Jahr</c:v>
                </c:pt>
                <c:pt idx="7">
                  <c:v>8. Jahr</c:v>
                </c:pt>
                <c:pt idx="8">
                  <c:v>9. Jahr</c:v>
                </c:pt>
                <c:pt idx="9">
                  <c:v>10. Jahr</c:v>
                </c:pt>
                <c:pt idx="10">
                  <c:v>11. Jahr</c:v>
                </c:pt>
                <c:pt idx="11">
                  <c:v>12. Jahr</c:v>
                </c:pt>
                <c:pt idx="12">
                  <c:v>13. Jahr</c:v>
                </c:pt>
                <c:pt idx="13">
                  <c:v>14. Jahr</c:v>
                </c:pt>
                <c:pt idx="14">
                  <c:v>15. Jahr</c:v>
                </c:pt>
                <c:pt idx="15">
                  <c:v>16. Jahr</c:v>
                </c:pt>
                <c:pt idx="16">
                  <c:v>17. Jahr</c:v>
                </c:pt>
                <c:pt idx="17">
                  <c:v>18. Jahr</c:v>
                </c:pt>
                <c:pt idx="18">
                  <c:v>19. Jahr</c:v>
                </c:pt>
                <c:pt idx="19">
                  <c:v>20. Jahr</c:v>
                </c:pt>
                <c:pt idx="20">
                  <c:v>21. Jahr</c:v>
                </c:pt>
                <c:pt idx="21">
                  <c:v>22. Jahr</c:v>
                </c:pt>
                <c:pt idx="22">
                  <c:v>23. Jahr</c:v>
                </c:pt>
                <c:pt idx="23">
                  <c:v>24. Jahr</c:v>
                </c:pt>
                <c:pt idx="24">
                  <c:v>25. Jahr</c:v>
                </c:pt>
                <c:pt idx="25">
                  <c:v>26. Jahr</c:v>
                </c:pt>
                <c:pt idx="26">
                  <c:v>27. Jahr</c:v>
                </c:pt>
                <c:pt idx="27">
                  <c:v>28. Jahr</c:v>
                </c:pt>
                <c:pt idx="28">
                  <c:v>29. Jahr</c:v>
                </c:pt>
                <c:pt idx="29">
                  <c:v>30. Jahr</c:v>
                </c:pt>
              </c:strCache>
            </c:strRef>
          </c:cat>
          <c:val>
            <c:numRef>
              <c:f>'Daten Grafik'!$C$21:$AF$21</c:f>
              <c:numCache>
                <c:formatCode>_("€"* #,##0.00_);_("€"* \(#,##0.00\);_("€"* "-"??_);_(@_)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09-F14B-96CD-DB8AA135BC1F}"/>
            </c:ext>
          </c:extLst>
        </c:ser>
        <c:ser>
          <c:idx val="1"/>
          <c:order val="1"/>
          <c:tx>
            <c:strRef>
              <c:f>'Daten Grafik'!$A$5</c:f>
              <c:strCache>
                <c:ptCount val="1"/>
                <c:pt idx="0">
                  <c:v>Photovoltaik - 10 kWp - 70% - 20 Jahre - 900 kwh/kwp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'Daten Grafik'!$C$3:$AF$3</c:f>
              <c:strCache>
                <c:ptCount val="30"/>
                <c:pt idx="0">
                  <c:v>1. Jahr</c:v>
                </c:pt>
                <c:pt idx="1">
                  <c:v>2. Jahr</c:v>
                </c:pt>
                <c:pt idx="2">
                  <c:v>3. Jahr</c:v>
                </c:pt>
                <c:pt idx="3">
                  <c:v>4. Jahr</c:v>
                </c:pt>
                <c:pt idx="4">
                  <c:v>5. Jahr</c:v>
                </c:pt>
                <c:pt idx="5">
                  <c:v>6. Jahr</c:v>
                </c:pt>
                <c:pt idx="6">
                  <c:v>7. Jahr</c:v>
                </c:pt>
                <c:pt idx="7">
                  <c:v>8. Jahr</c:v>
                </c:pt>
                <c:pt idx="8">
                  <c:v>9. Jahr</c:v>
                </c:pt>
                <c:pt idx="9">
                  <c:v>10. Jahr</c:v>
                </c:pt>
                <c:pt idx="10">
                  <c:v>11. Jahr</c:v>
                </c:pt>
                <c:pt idx="11">
                  <c:v>12. Jahr</c:v>
                </c:pt>
                <c:pt idx="12">
                  <c:v>13. Jahr</c:v>
                </c:pt>
                <c:pt idx="13">
                  <c:v>14. Jahr</c:v>
                </c:pt>
                <c:pt idx="14">
                  <c:v>15. Jahr</c:v>
                </c:pt>
                <c:pt idx="15">
                  <c:v>16. Jahr</c:v>
                </c:pt>
                <c:pt idx="16">
                  <c:v>17. Jahr</c:v>
                </c:pt>
                <c:pt idx="17">
                  <c:v>18. Jahr</c:v>
                </c:pt>
                <c:pt idx="18">
                  <c:v>19. Jahr</c:v>
                </c:pt>
                <c:pt idx="19">
                  <c:v>20. Jahr</c:v>
                </c:pt>
                <c:pt idx="20">
                  <c:v>21. Jahr</c:v>
                </c:pt>
                <c:pt idx="21">
                  <c:v>22. Jahr</c:v>
                </c:pt>
                <c:pt idx="22">
                  <c:v>23. Jahr</c:v>
                </c:pt>
                <c:pt idx="23">
                  <c:v>24. Jahr</c:v>
                </c:pt>
                <c:pt idx="24">
                  <c:v>25. Jahr</c:v>
                </c:pt>
                <c:pt idx="25">
                  <c:v>26. Jahr</c:v>
                </c:pt>
                <c:pt idx="26">
                  <c:v>27. Jahr</c:v>
                </c:pt>
                <c:pt idx="27">
                  <c:v>28. Jahr</c:v>
                </c:pt>
                <c:pt idx="28">
                  <c:v>29. Jahr</c:v>
                </c:pt>
                <c:pt idx="29">
                  <c:v>30. Jahr</c:v>
                </c:pt>
              </c:strCache>
            </c:strRef>
          </c:cat>
          <c:val>
            <c:numRef>
              <c:f>'Daten Grafik'!$C$22:$AF$22</c:f>
              <c:numCache>
                <c:formatCode>_("€"* #,##0.00_);_("€"* \(#,##0.00\);_("€"* "-"??_);_(@_)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09-F14B-96CD-DB8AA135BC1F}"/>
            </c:ext>
          </c:extLst>
        </c:ser>
        <c:ser>
          <c:idx val="2"/>
          <c:order val="2"/>
          <c:tx>
            <c:strRef>
              <c:f>'Daten Grafik'!$A$6</c:f>
              <c:strCache>
                <c:ptCount val="1"/>
                <c:pt idx="0">
                  <c:v>Photovoltaik - 10 kWp - 80% - 20 Jahre - 900 kwh/kwp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'Daten Grafik'!$C$3:$AF$3</c:f>
              <c:strCache>
                <c:ptCount val="30"/>
                <c:pt idx="0">
                  <c:v>1. Jahr</c:v>
                </c:pt>
                <c:pt idx="1">
                  <c:v>2. Jahr</c:v>
                </c:pt>
                <c:pt idx="2">
                  <c:v>3. Jahr</c:v>
                </c:pt>
                <c:pt idx="3">
                  <c:v>4. Jahr</c:v>
                </c:pt>
                <c:pt idx="4">
                  <c:v>5. Jahr</c:v>
                </c:pt>
                <c:pt idx="5">
                  <c:v>6. Jahr</c:v>
                </c:pt>
                <c:pt idx="6">
                  <c:v>7. Jahr</c:v>
                </c:pt>
                <c:pt idx="7">
                  <c:v>8. Jahr</c:v>
                </c:pt>
                <c:pt idx="8">
                  <c:v>9. Jahr</c:v>
                </c:pt>
                <c:pt idx="9">
                  <c:v>10. Jahr</c:v>
                </c:pt>
                <c:pt idx="10">
                  <c:v>11. Jahr</c:v>
                </c:pt>
                <c:pt idx="11">
                  <c:v>12. Jahr</c:v>
                </c:pt>
                <c:pt idx="12">
                  <c:v>13. Jahr</c:v>
                </c:pt>
                <c:pt idx="13">
                  <c:v>14. Jahr</c:v>
                </c:pt>
                <c:pt idx="14">
                  <c:v>15. Jahr</c:v>
                </c:pt>
                <c:pt idx="15">
                  <c:v>16. Jahr</c:v>
                </c:pt>
                <c:pt idx="16">
                  <c:v>17. Jahr</c:v>
                </c:pt>
                <c:pt idx="17">
                  <c:v>18. Jahr</c:v>
                </c:pt>
                <c:pt idx="18">
                  <c:v>19. Jahr</c:v>
                </c:pt>
                <c:pt idx="19">
                  <c:v>20. Jahr</c:v>
                </c:pt>
                <c:pt idx="20">
                  <c:v>21. Jahr</c:v>
                </c:pt>
                <c:pt idx="21">
                  <c:v>22. Jahr</c:v>
                </c:pt>
                <c:pt idx="22">
                  <c:v>23. Jahr</c:v>
                </c:pt>
                <c:pt idx="23">
                  <c:v>24. Jahr</c:v>
                </c:pt>
                <c:pt idx="24">
                  <c:v>25. Jahr</c:v>
                </c:pt>
                <c:pt idx="25">
                  <c:v>26. Jahr</c:v>
                </c:pt>
                <c:pt idx="26">
                  <c:v>27. Jahr</c:v>
                </c:pt>
                <c:pt idx="27">
                  <c:v>28. Jahr</c:v>
                </c:pt>
                <c:pt idx="28">
                  <c:v>29. Jahr</c:v>
                </c:pt>
                <c:pt idx="29">
                  <c:v>30. Jahr</c:v>
                </c:pt>
              </c:strCache>
            </c:strRef>
          </c:cat>
          <c:val>
            <c:numRef>
              <c:f>'Daten Grafik'!$C$23:$AF$23</c:f>
              <c:numCache>
                <c:formatCode>_("€"* #,##0.00_);_("€"* \(#,##0.00\);_("€"* "-"??_);_(@_)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09-F14B-96CD-DB8AA135BC1F}"/>
            </c:ext>
          </c:extLst>
        </c:ser>
        <c:ser>
          <c:idx val="3"/>
          <c:order val="3"/>
          <c:tx>
            <c:strRef>
              <c:f>'Daten Grafik'!$A$7</c:f>
              <c:strCache>
                <c:ptCount val="1"/>
                <c:pt idx="0">
                  <c:v>Photovoltaik - 15 kWp - 70% - 10 Jahre - 900 kwh/kwp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'Daten Grafik'!$C$3:$AF$3</c:f>
              <c:strCache>
                <c:ptCount val="30"/>
                <c:pt idx="0">
                  <c:v>1. Jahr</c:v>
                </c:pt>
                <c:pt idx="1">
                  <c:v>2. Jahr</c:v>
                </c:pt>
                <c:pt idx="2">
                  <c:v>3. Jahr</c:v>
                </c:pt>
                <c:pt idx="3">
                  <c:v>4. Jahr</c:v>
                </c:pt>
                <c:pt idx="4">
                  <c:v>5. Jahr</c:v>
                </c:pt>
                <c:pt idx="5">
                  <c:v>6. Jahr</c:v>
                </c:pt>
                <c:pt idx="6">
                  <c:v>7. Jahr</c:v>
                </c:pt>
                <c:pt idx="7">
                  <c:v>8. Jahr</c:v>
                </c:pt>
                <c:pt idx="8">
                  <c:v>9. Jahr</c:v>
                </c:pt>
                <c:pt idx="9">
                  <c:v>10. Jahr</c:v>
                </c:pt>
                <c:pt idx="10">
                  <c:v>11. Jahr</c:v>
                </c:pt>
                <c:pt idx="11">
                  <c:v>12. Jahr</c:v>
                </c:pt>
                <c:pt idx="12">
                  <c:v>13. Jahr</c:v>
                </c:pt>
                <c:pt idx="13">
                  <c:v>14. Jahr</c:v>
                </c:pt>
                <c:pt idx="14">
                  <c:v>15. Jahr</c:v>
                </c:pt>
                <c:pt idx="15">
                  <c:v>16. Jahr</c:v>
                </c:pt>
                <c:pt idx="16">
                  <c:v>17. Jahr</c:v>
                </c:pt>
                <c:pt idx="17">
                  <c:v>18. Jahr</c:v>
                </c:pt>
                <c:pt idx="18">
                  <c:v>19. Jahr</c:v>
                </c:pt>
                <c:pt idx="19">
                  <c:v>20. Jahr</c:v>
                </c:pt>
                <c:pt idx="20">
                  <c:v>21. Jahr</c:v>
                </c:pt>
                <c:pt idx="21">
                  <c:v>22. Jahr</c:v>
                </c:pt>
                <c:pt idx="22">
                  <c:v>23. Jahr</c:v>
                </c:pt>
                <c:pt idx="23">
                  <c:v>24. Jahr</c:v>
                </c:pt>
                <c:pt idx="24">
                  <c:v>25. Jahr</c:v>
                </c:pt>
                <c:pt idx="25">
                  <c:v>26. Jahr</c:v>
                </c:pt>
                <c:pt idx="26">
                  <c:v>27. Jahr</c:v>
                </c:pt>
                <c:pt idx="27">
                  <c:v>28. Jahr</c:v>
                </c:pt>
                <c:pt idx="28">
                  <c:v>29. Jahr</c:v>
                </c:pt>
                <c:pt idx="29">
                  <c:v>30. Jahr</c:v>
                </c:pt>
              </c:strCache>
            </c:strRef>
          </c:cat>
          <c:val>
            <c:numRef>
              <c:f>'Daten Grafik'!$C$24:$AF$24</c:f>
              <c:numCache>
                <c:formatCode>_("€"* #,##0.00_);_("€"* \(#,##0.00\);_("€"* "-"??_);_(@_)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09-F14B-96CD-DB8AA135BC1F}"/>
            </c:ext>
          </c:extLst>
        </c:ser>
        <c:ser>
          <c:idx val="4"/>
          <c:order val="4"/>
          <c:tx>
            <c:strRef>
              <c:f>'Daten Grafik'!$A$8</c:f>
              <c:strCache>
                <c:ptCount val="1"/>
                <c:pt idx="0">
                  <c:v>Photovoltaik - 15 kWp - 70% - 20 Jahre - 900 kwh/kwp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'Daten Grafik'!$C$3:$AF$3</c:f>
              <c:strCache>
                <c:ptCount val="30"/>
                <c:pt idx="0">
                  <c:v>1. Jahr</c:v>
                </c:pt>
                <c:pt idx="1">
                  <c:v>2. Jahr</c:v>
                </c:pt>
                <c:pt idx="2">
                  <c:v>3. Jahr</c:v>
                </c:pt>
                <c:pt idx="3">
                  <c:v>4. Jahr</c:v>
                </c:pt>
                <c:pt idx="4">
                  <c:v>5. Jahr</c:v>
                </c:pt>
                <c:pt idx="5">
                  <c:v>6. Jahr</c:v>
                </c:pt>
                <c:pt idx="6">
                  <c:v>7. Jahr</c:v>
                </c:pt>
                <c:pt idx="7">
                  <c:v>8. Jahr</c:v>
                </c:pt>
                <c:pt idx="8">
                  <c:v>9. Jahr</c:v>
                </c:pt>
                <c:pt idx="9">
                  <c:v>10. Jahr</c:v>
                </c:pt>
                <c:pt idx="10">
                  <c:v>11. Jahr</c:v>
                </c:pt>
                <c:pt idx="11">
                  <c:v>12. Jahr</c:v>
                </c:pt>
                <c:pt idx="12">
                  <c:v>13. Jahr</c:v>
                </c:pt>
                <c:pt idx="13">
                  <c:v>14. Jahr</c:v>
                </c:pt>
                <c:pt idx="14">
                  <c:v>15. Jahr</c:v>
                </c:pt>
                <c:pt idx="15">
                  <c:v>16. Jahr</c:v>
                </c:pt>
                <c:pt idx="16">
                  <c:v>17. Jahr</c:v>
                </c:pt>
                <c:pt idx="17">
                  <c:v>18. Jahr</c:v>
                </c:pt>
                <c:pt idx="18">
                  <c:v>19. Jahr</c:v>
                </c:pt>
                <c:pt idx="19">
                  <c:v>20. Jahr</c:v>
                </c:pt>
                <c:pt idx="20">
                  <c:v>21. Jahr</c:v>
                </c:pt>
                <c:pt idx="21">
                  <c:v>22. Jahr</c:v>
                </c:pt>
                <c:pt idx="22">
                  <c:v>23. Jahr</c:v>
                </c:pt>
                <c:pt idx="23">
                  <c:v>24. Jahr</c:v>
                </c:pt>
                <c:pt idx="24">
                  <c:v>25. Jahr</c:v>
                </c:pt>
                <c:pt idx="25">
                  <c:v>26. Jahr</c:v>
                </c:pt>
                <c:pt idx="26">
                  <c:v>27. Jahr</c:v>
                </c:pt>
                <c:pt idx="27">
                  <c:v>28. Jahr</c:v>
                </c:pt>
                <c:pt idx="28">
                  <c:v>29. Jahr</c:v>
                </c:pt>
                <c:pt idx="29">
                  <c:v>30. Jahr</c:v>
                </c:pt>
              </c:strCache>
            </c:strRef>
          </c:cat>
          <c:val>
            <c:numRef>
              <c:f>'Daten Grafik'!$C$25:$AF$25</c:f>
              <c:numCache>
                <c:formatCode>_("€"* #,##0.00_);_("€"* \(#,##0.00\);_("€"* "-"??_);_(@_)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09-F14B-96CD-DB8AA135BC1F}"/>
            </c:ext>
          </c:extLst>
        </c:ser>
        <c:ser>
          <c:idx val="5"/>
          <c:order val="5"/>
          <c:tx>
            <c:strRef>
              <c:f>'Daten Grafik'!$A$9</c:f>
              <c:strCache>
                <c:ptCount val="1"/>
                <c:pt idx="0">
                  <c:v>Photovoltaik - 15 kWp - 80% - 20 Jahre - 900 kwh/kwp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'Daten Grafik'!$C$3:$AF$3</c:f>
              <c:strCache>
                <c:ptCount val="30"/>
                <c:pt idx="0">
                  <c:v>1. Jahr</c:v>
                </c:pt>
                <c:pt idx="1">
                  <c:v>2. Jahr</c:v>
                </c:pt>
                <c:pt idx="2">
                  <c:v>3. Jahr</c:v>
                </c:pt>
                <c:pt idx="3">
                  <c:v>4. Jahr</c:v>
                </c:pt>
                <c:pt idx="4">
                  <c:v>5. Jahr</c:v>
                </c:pt>
                <c:pt idx="5">
                  <c:v>6. Jahr</c:v>
                </c:pt>
                <c:pt idx="6">
                  <c:v>7. Jahr</c:v>
                </c:pt>
                <c:pt idx="7">
                  <c:v>8. Jahr</c:v>
                </c:pt>
                <c:pt idx="8">
                  <c:v>9. Jahr</c:v>
                </c:pt>
                <c:pt idx="9">
                  <c:v>10. Jahr</c:v>
                </c:pt>
                <c:pt idx="10">
                  <c:v>11. Jahr</c:v>
                </c:pt>
                <c:pt idx="11">
                  <c:v>12. Jahr</c:v>
                </c:pt>
                <c:pt idx="12">
                  <c:v>13. Jahr</c:v>
                </c:pt>
                <c:pt idx="13">
                  <c:v>14. Jahr</c:v>
                </c:pt>
                <c:pt idx="14">
                  <c:v>15. Jahr</c:v>
                </c:pt>
                <c:pt idx="15">
                  <c:v>16. Jahr</c:v>
                </c:pt>
                <c:pt idx="16">
                  <c:v>17. Jahr</c:v>
                </c:pt>
                <c:pt idx="17">
                  <c:v>18. Jahr</c:v>
                </c:pt>
                <c:pt idx="18">
                  <c:v>19. Jahr</c:v>
                </c:pt>
                <c:pt idx="19">
                  <c:v>20. Jahr</c:v>
                </c:pt>
                <c:pt idx="20">
                  <c:v>21. Jahr</c:v>
                </c:pt>
                <c:pt idx="21">
                  <c:v>22. Jahr</c:v>
                </c:pt>
                <c:pt idx="22">
                  <c:v>23. Jahr</c:v>
                </c:pt>
                <c:pt idx="23">
                  <c:v>24. Jahr</c:v>
                </c:pt>
                <c:pt idx="24">
                  <c:v>25. Jahr</c:v>
                </c:pt>
                <c:pt idx="25">
                  <c:v>26. Jahr</c:v>
                </c:pt>
                <c:pt idx="26">
                  <c:v>27. Jahr</c:v>
                </c:pt>
                <c:pt idx="27">
                  <c:v>28. Jahr</c:v>
                </c:pt>
                <c:pt idx="28">
                  <c:v>29. Jahr</c:v>
                </c:pt>
                <c:pt idx="29">
                  <c:v>30. Jahr</c:v>
                </c:pt>
              </c:strCache>
            </c:strRef>
          </c:cat>
          <c:val>
            <c:numRef>
              <c:f>'Daten Grafik'!$C$26:$AF$26</c:f>
              <c:numCache>
                <c:formatCode>_("€"* #,##0.00_);_("€"* \(#,##0.00\);_("€"* "-"??_);_(@_)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309-F14B-96CD-DB8AA135BC1F}"/>
            </c:ext>
          </c:extLst>
        </c:ser>
        <c:ser>
          <c:idx val="6"/>
          <c:order val="6"/>
          <c:tx>
            <c:strRef>
              <c:f>'Daten Grafik'!$A$10</c:f>
              <c:strCache>
                <c:ptCount val="1"/>
                <c:pt idx="0">
                  <c:v>Photovoltaik - 10/15 kWp - 70% - 10 Jahre - 900 kwh/kwp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'Daten Grafik'!$C$3:$AF$3</c:f>
              <c:strCache>
                <c:ptCount val="30"/>
                <c:pt idx="0">
                  <c:v>1. Jahr</c:v>
                </c:pt>
                <c:pt idx="1">
                  <c:v>2. Jahr</c:v>
                </c:pt>
                <c:pt idx="2">
                  <c:v>3. Jahr</c:v>
                </c:pt>
                <c:pt idx="3">
                  <c:v>4. Jahr</c:v>
                </c:pt>
                <c:pt idx="4">
                  <c:v>5. Jahr</c:v>
                </c:pt>
                <c:pt idx="5">
                  <c:v>6. Jahr</c:v>
                </c:pt>
                <c:pt idx="6">
                  <c:v>7. Jahr</c:v>
                </c:pt>
                <c:pt idx="7">
                  <c:v>8. Jahr</c:v>
                </c:pt>
                <c:pt idx="8">
                  <c:v>9. Jahr</c:v>
                </c:pt>
                <c:pt idx="9">
                  <c:v>10. Jahr</c:v>
                </c:pt>
                <c:pt idx="10">
                  <c:v>11. Jahr</c:v>
                </c:pt>
                <c:pt idx="11">
                  <c:v>12. Jahr</c:v>
                </c:pt>
                <c:pt idx="12">
                  <c:v>13. Jahr</c:v>
                </c:pt>
                <c:pt idx="13">
                  <c:v>14. Jahr</c:v>
                </c:pt>
                <c:pt idx="14">
                  <c:v>15. Jahr</c:v>
                </c:pt>
                <c:pt idx="15">
                  <c:v>16. Jahr</c:v>
                </c:pt>
                <c:pt idx="16">
                  <c:v>17. Jahr</c:v>
                </c:pt>
                <c:pt idx="17">
                  <c:v>18. Jahr</c:v>
                </c:pt>
                <c:pt idx="18">
                  <c:v>19. Jahr</c:v>
                </c:pt>
                <c:pt idx="19">
                  <c:v>20. Jahr</c:v>
                </c:pt>
                <c:pt idx="20">
                  <c:v>21. Jahr</c:v>
                </c:pt>
                <c:pt idx="21">
                  <c:v>22. Jahr</c:v>
                </c:pt>
                <c:pt idx="22">
                  <c:v>23. Jahr</c:v>
                </c:pt>
                <c:pt idx="23">
                  <c:v>24. Jahr</c:v>
                </c:pt>
                <c:pt idx="24">
                  <c:v>25. Jahr</c:v>
                </c:pt>
                <c:pt idx="25">
                  <c:v>26. Jahr</c:v>
                </c:pt>
                <c:pt idx="26">
                  <c:v>27. Jahr</c:v>
                </c:pt>
                <c:pt idx="27">
                  <c:v>28. Jahr</c:v>
                </c:pt>
                <c:pt idx="28">
                  <c:v>29. Jahr</c:v>
                </c:pt>
                <c:pt idx="29">
                  <c:v>30. Jahr</c:v>
                </c:pt>
              </c:strCache>
            </c:strRef>
          </c:cat>
          <c:val>
            <c:numRef>
              <c:f>'Daten Grafik'!$C$27:$AF$27</c:f>
              <c:numCache>
                <c:formatCode>_("€"* #,##0.00_);_("€"* \(#,##0.00\);_("€"* "-"??_);_(@_)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309-F14B-96CD-DB8AA135BC1F}"/>
            </c:ext>
          </c:extLst>
        </c:ser>
        <c:ser>
          <c:idx val="7"/>
          <c:order val="7"/>
          <c:tx>
            <c:strRef>
              <c:f>'Daten Grafik'!$A$11</c:f>
              <c:strCache>
                <c:ptCount val="1"/>
                <c:pt idx="0">
                  <c:v>Photovoltaik - 10/15 kWp - 70% - 20 Jahre - 900 kwh/kwp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'Daten Grafik'!$C$3:$AF$3</c:f>
              <c:strCache>
                <c:ptCount val="30"/>
                <c:pt idx="0">
                  <c:v>1. Jahr</c:v>
                </c:pt>
                <c:pt idx="1">
                  <c:v>2. Jahr</c:v>
                </c:pt>
                <c:pt idx="2">
                  <c:v>3. Jahr</c:v>
                </c:pt>
                <c:pt idx="3">
                  <c:v>4. Jahr</c:v>
                </c:pt>
                <c:pt idx="4">
                  <c:v>5. Jahr</c:v>
                </c:pt>
                <c:pt idx="5">
                  <c:v>6. Jahr</c:v>
                </c:pt>
                <c:pt idx="6">
                  <c:v>7. Jahr</c:v>
                </c:pt>
                <c:pt idx="7">
                  <c:v>8. Jahr</c:v>
                </c:pt>
                <c:pt idx="8">
                  <c:v>9. Jahr</c:v>
                </c:pt>
                <c:pt idx="9">
                  <c:v>10. Jahr</c:v>
                </c:pt>
                <c:pt idx="10">
                  <c:v>11. Jahr</c:v>
                </c:pt>
                <c:pt idx="11">
                  <c:v>12. Jahr</c:v>
                </c:pt>
                <c:pt idx="12">
                  <c:v>13. Jahr</c:v>
                </c:pt>
                <c:pt idx="13">
                  <c:v>14. Jahr</c:v>
                </c:pt>
                <c:pt idx="14">
                  <c:v>15. Jahr</c:v>
                </c:pt>
                <c:pt idx="15">
                  <c:v>16. Jahr</c:v>
                </c:pt>
                <c:pt idx="16">
                  <c:v>17. Jahr</c:v>
                </c:pt>
                <c:pt idx="17">
                  <c:v>18. Jahr</c:v>
                </c:pt>
                <c:pt idx="18">
                  <c:v>19. Jahr</c:v>
                </c:pt>
                <c:pt idx="19">
                  <c:v>20. Jahr</c:v>
                </c:pt>
                <c:pt idx="20">
                  <c:v>21. Jahr</c:v>
                </c:pt>
                <c:pt idx="21">
                  <c:v>22. Jahr</c:v>
                </c:pt>
                <c:pt idx="22">
                  <c:v>23. Jahr</c:v>
                </c:pt>
                <c:pt idx="23">
                  <c:v>24. Jahr</c:v>
                </c:pt>
                <c:pt idx="24">
                  <c:v>25. Jahr</c:v>
                </c:pt>
                <c:pt idx="25">
                  <c:v>26. Jahr</c:v>
                </c:pt>
                <c:pt idx="26">
                  <c:v>27. Jahr</c:v>
                </c:pt>
                <c:pt idx="27">
                  <c:v>28. Jahr</c:v>
                </c:pt>
                <c:pt idx="28">
                  <c:v>29. Jahr</c:v>
                </c:pt>
                <c:pt idx="29">
                  <c:v>30. Jahr</c:v>
                </c:pt>
              </c:strCache>
            </c:strRef>
          </c:cat>
          <c:val>
            <c:numRef>
              <c:f>'Daten Grafik'!$C$28:$AF$28</c:f>
              <c:numCache>
                <c:formatCode>_("€"* #,##0.00_);_("€"* \(#,##0.00\);_("€"* "-"??_);_(@_)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309-F14B-96CD-DB8AA135BC1F}"/>
            </c:ext>
          </c:extLst>
        </c:ser>
        <c:ser>
          <c:idx val="8"/>
          <c:order val="8"/>
          <c:tx>
            <c:strRef>
              <c:f>'Daten Grafik'!$A$12</c:f>
              <c:strCache>
                <c:ptCount val="1"/>
                <c:pt idx="0">
                  <c:v>Photovoltaik - 10/15 kWp - 80% - 20 Jahre - 900 kwh/kwp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'Daten Grafik'!$C$3:$AF$3</c:f>
              <c:strCache>
                <c:ptCount val="30"/>
                <c:pt idx="0">
                  <c:v>1. Jahr</c:v>
                </c:pt>
                <c:pt idx="1">
                  <c:v>2. Jahr</c:v>
                </c:pt>
                <c:pt idx="2">
                  <c:v>3. Jahr</c:v>
                </c:pt>
                <c:pt idx="3">
                  <c:v>4. Jahr</c:v>
                </c:pt>
                <c:pt idx="4">
                  <c:v>5. Jahr</c:v>
                </c:pt>
                <c:pt idx="5">
                  <c:v>6. Jahr</c:v>
                </c:pt>
                <c:pt idx="6">
                  <c:v>7. Jahr</c:v>
                </c:pt>
                <c:pt idx="7">
                  <c:v>8. Jahr</c:v>
                </c:pt>
                <c:pt idx="8">
                  <c:v>9. Jahr</c:v>
                </c:pt>
                <c:pt idx="9">
                  <c:v>10. Jahr</c:v>
                </c:pt>
                <c:pt idx="10">
                  <c:v>11. Jahr</c:v>
                </c:pt>
                <c:pt idx="11">
                  <c:v>12. Jahr</c:v>
                </c:pt>
                <c:pt idx="12">
                  <c:v>13. Jahr</c:v>
                </c:pt>
                <c:pt idx="13">
                  <c:v>14. Jahr</c:v>
                </c:pt>
                <c:pt idx="14">
                  <c:v>15. Jahr</c:v>
                </c:pt>
                <c:pt idx="15">
                  <c:v>16. Jahr</c:v>
                </c:pt>
                <c:pt idx="16">
                  <c:v>17. Jahr</c:v>
                </c:pt>
                <c:pt idx="17">
                  <c:v>18. Jahr</c:v>
                </c:pt>
                <c:pt idx="18">
                  <c:v>19. Jahr</c:v>
                </c:pt>
                <c:pt idx="19">
                  <c:v>20. Jahr</c:v>
                </c:pt>
                <c:pt idx="20">
                  <c:v>21. Jahr</c:v>
                </c:pt>
                <c:pt idx="21">
                  <c:v>22. Jahr</c:v>
                </c:pt>
                <c:pt idx="22">
                  <c:v>23. Jahr</c:v>
                </c:pt>
                <c:pt idx="23">
                  <c:v>24. Jahr</c:v>
                </c:pt>
                <c:pt idx="24">
                  <c:v>25. Jahr</c:v>
                </c:pt>
                <c:pt idx="25">
                  <c:v>26. Jahr</c:v>
                </c:pt>
                <c:pt idx="26">
                  <c:v>27. Jahr</c:v>
                </c:pt>
                <c:pt idx="27">
                  <c:v>28. Jahr</c:v>
                </c:pt>
                <c:pt idx="28">
                  <c:v>29. Jahr</c:v>
                </c:pt>
                <c:pt idx="29">
                  <c:v>30. Jahr</c:v>
                </c:pt>
              </c:strCache>
            </c:strRef>
          </c:cat>
          <c:val>
            <c:numRef>
              <c:f>'Daten Grafik'!$C$29:$AF$29</c:f>
              <c:numCache>
                <c:formatCode>_("€"* #,##0.00_);_("€"* \(#,##0.00\);_("€"* "-"??_);_(@_)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309-F14B-96CD-DB8AA135BC1F}"/>
            </c:ext>
          </c:extLst>
        </c:ser>
        <c:ser>
          <c:idx val="9"/>
          <c:order val="9"/>
          <c:tx>
            <c:strRef>
              <c:f>'Daten Grafik'!$A$13</c:f>
              <c:strCache>
                <c:ptCount val="1"/>
                <c:pt idx="0">
                  <c:v>Photovoltaik - 10/15 kWp - 70% - 20 Jahre - 1230 kwh/kwp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'Daten Grafik'!$C$3:$AF$3</c:f>
              <c:strCache>
                <c:ptCount val="30"/>
                <c:pt idx="0">
                  <c:v>1. Jahr</c:v>
                </c:pt>
                <c:pt idx="1">
                  <c:v>2. Jahr</c:v>
                </c:pt>
                <c:pt idx="2">
                  <c:v>3. Jahr</c:v>
                </c:pt>
                <c:pt idx="3">
                  <c:v>4. Jahr</c:v>
                </c:pt>
                <c:pt idx="4">
                  <c:v>5. Jahr</c:v>
                </c:pt>
                <c:pt idx="5">
                  <c:v>6. Jahr</c:v>
                </c:pt>
                <c:pt idx="6">
                  <c:v>7. Jahr</c:v>
                </c:pt>
                <c:pt idx="7">
                  <c:v>8. Jahr</c:v>
                </c:pt>
                <c:pt idx="8">
                  <c:v>9. Jahr</c:v>
                </c:pt>
                <c:pt idx="9">
                  <c:v>10. Jahr</c:v>
                </c:pt>
                <c:pt idx="10">
                  <c:v>11. Jahr</c:v>
                </c:pt>
                <c:pt idx="11">
                  <c:v>12. Jahr</c:v>
                </c:pt>
                <c:pt idx="12">
                  <c:v>13. Jahr</c:v>
                </c:pt>
                <c:pt idx="13">
                  <c:v>14. Jahr</c:v>
                </c:pt>
                <c:pt idx="14">
                  <c:v>15. Jahr</c:v>
                </c:pt>
                <c:pt idx="15">
                  <c:v>16. Jahr</c:v>
                </c:pt>
                <c:pt idx="16">
                  <c:v>17. Jahr</c:v>
                </c:pt>
                <c:pt idx="17">
                  <c:v>18. Jahr</c:v>
                </c:pt>
                <c:pt idx="18">
                  <c:v>19. Jahr</c:v>
                </c:pt>
                <c:pt idx="19">
                  <c:v>20. Jahr</c:v>
                </c:pt>
                <c:pt idx="20">
                  <c:v>21. Jahr</c:v>
                </c:pt>
                <c:pt idx="21">
                  <c:v>22. Jahr</c:v>
                </c:pt>
                <c:pt idx="22">
                  <c:v>23. Jahr</c:v>
                </c:pt>
                <c:pt idx="23">
                  <c:v>24. Jahr</c:v>
                </c:pt>
                <c:pt idx="24">
                  <c:v>25. Jahr</c:v>
                </c:pt>
                <c:pt idx="25">
                  <c:v>26. Jahr</c:v>
                </c:pt>
                <c:pt idx="26">
                  <c:v>27. Jahr</c:v>
                </c:pt>
                <c:pt idx="27">
                  <c:v>28. Jahr</c:v>
                </c:pt>
                <c:pt idx="28">
                  <c:v>29. Jahr</c:v>
                </c:pt>
                <c:pt idx="29">
                  <c:v>30. Jahr</c:v>
                </c:pt>
              </c:strCache>
            </c:strRef>
          </c:cat>
          <c:val>
            <c:numRef>
              <c:f>'Daten Grafik'!$C$30:$AF$30</c:f>
              <c:numCache>
                <c:formatCode>_("€"* #,##0.00_);_("€"* \(#,##0.00\);_("€"* "-"??_);_(@_)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13-9E45-B9EF-4BA195DC528C}"/>
            </c:ext>
          </c:extLst>
        </c:ser>
        <c:ser>
          <c:idx val="10"/>
          <c:order val="10"/>
          <c:tx>
            <c:strRef>
              <c:f>'Daten Grafik'!$A$14</c:f>
              <c:strCache>
                <c:ptCount val="1"/>
                <c:pt idx="0">
                  <c:v>Photovoltaik - 10/15 kWp - 80% - 20 Jahre - 1230 kwh/kwp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'Daten Grafik'!$C$3:$AF$3</c:f>
              <c:strCache>
                <c:ptCount val="30"/>
                <c:pt idx="0">
                  <c:v>1. Jahr</c:v>
                </c:pt>
                <c:pt idx="1">
                  <c:v>2. Jahr</c:v>
                </c:pt>
                <c:pt idx="2">
                  <c:v>3. Jahr</c:v>
                </c:pt>
                <c:pt idx="3">
                  <c:v>4. Jahr</c:v>
                </c:pt>
                <c:pt idx="4">
                  <c:v>5. Jahr</c:v>
                </c:pt>
                <c:pt idx="5">
                  <c:v>6. Jahr</c:v>
                </c:pt>
                <c:pt idx="6">
                  <c:v>7. Jahr</c:v>
                </c:pt>
                <c:pt idx="7">
                  <c:v>8. Jahr</c:v>
                </c:pt>
                <c:pt idx="8">
                  <c:v>9. Jahr</c:v>
                </c:pt>
                <c:pt idx="9">
                  <c:v>10. Jahr</c:v>
                </c:pt>
                <c:pt idx="10">
                  <c:v>11. Jahr</c:v>
                </c:pt>
                <c:pt idx="11">
                  <c:v>12. Jahr</c:v>
                </c:pt>
                <c:pt idx="12">
                  <c:v>13. Jahr</c:v>
                </c:pt>
                <c:pt idx="13">
                  <c:v>14. Jahr</c:v>
                </c:pt>
                <c:pt idx="14">
                  <c:v>15. Jahr</c:v>
                </c:pt>
                <c:pt idx="15">
                  <c:v>16. Jahr</c:v>
                </c:pt>
                <c:pt idx="16">
                  <c:v>17. Jahr</c:v>
                </c:pt>
                <c:pt idx="17">
                  <c:v>18. Jahr</c:v>
                </c:pt>
                <c:pt idx="18">
                  <c:v>19. Jahr</c:v>
                </c:pt>
                <c:pt idx="19">
                  <c:v>20. Jahr</c:v>
                </c:pt>
                <c:pt idx="20">
                  <c:v>21. Jahr</c:v>
                </c:pt>
                <c:pt idx="21">
                  <c:v>22. Jahr</c:v>
                </c:pt>
                <c:pt idx="22">
                  <c:v>23. Jahr</c:v>
                </c:pt>
                <c:pt idx="23">
                  <c:v>24. Jahr</c:v>
                </c:pt>
                <c:pt idx="24">
                  <c:v>25. Jahr</c:v>
                </c:pt>
                <c:pt idx="25">
                  <c:v>26. Jahr</c:v>
                </c:pt>
                <c:pt idx="26">
                  <c:v>27. Jahr</c:v>
                </c:pt>
                <c:pt idx="27">
                  <c:v>28. Jahr</c:v>
                </c:pt>
                <c:pt idx="28">
                  <c:v>29. Jahr</c:v>
                </c:pt>
                <c:pt idx="29">
                  <c:v>30. Jahr</c:v>
                </c:pt>
              </c:strCache>
            </c:strRef>
          </c:cat>
          <c:val>
            <c:numRef>
              <c:f>'Daten Grafik'!$C$31:$AF$31</c:f>
              <c:numCache>
                <c:formatCode>_("€"* #,##0.00_);_("€"* \(#,##0.00\);_("€"* "-"??_);_(@_)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13-9E45-B9EF-4BA195DC528C}"/>
            </c:ext>
          </c:extLst>
        </c:ser>
        <c:ser>
          <c:idx val="11"/>
          <c:order val="11"/>
          <c:tx>
            <c:strRef>
              <c:f>'Daten Grafik'!$A$16</c:f>
              <c:strCache>
                <c:ptCount val="1"/>
                <c:pt idx="0">
                  <c:v>Photovoltaik - 10/15 kWp - 70% - 20 Jahre - 1230 kwh/kwp - Preissteirerung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'Daten Grafik'!$C$3:$AF$3</c:f>
              <c:strCache>
                <c:ptCount val="30"/>
                <c:pt idx="0">
                  <c:v>1. Jahr</c:v>
                </c:pt>
                <c:pt idx="1">
                  <c:v>2. Jahr</c:v>
                </c:pt>
                <c:pt idx="2">
                  <c:v>3. Jahr</c:v>
                </c:pt>
                <c:pt idx="3">
                  <c:v>4. Jahr</c:v>
                </c:pt>
                <c:pt idx="4">
                  <c:v>5. Jahr</c:v>
                </c:pt>
                <c:pt idx="5">
                  <c:v>6. Jahr</c:v>
                </c:pt>
                <c:pt idx="6">
                  <c:v>7. Jahr</c:v>
                </c:pt>
                <c:pt idx="7">
                  <c:v>8. Jahr</c:v>
                </c:pt>
                <c:pt idx="8">
                  <c:v>9. Jahr</c:v>
                </c:pt>
                <c:pt idx="9">
                  <c:v>10. Jahr</c:v>
                </c:pt>
                <c:pt idx="10">
                  <c:v>11. Jahr</c:v>
                </c:pt>
                <c:pt idx="11">
                  <c:v>12. Jahr</c:v>
                </c:pt>
                <c:pt idx="12">
                  <c:v>13. Jahr</c:v>
                </c:pt>
                <c:pt idx="13">
                  <c:v>14. Jahr</c:v>
                </c:pt>
                <c:pt idx="14">
                  <c:v>15. Jahr</c:v>
                </c:pt>
                <c:pt idx="15">
                  <c:v>16. Jahr</c:v>
                </c:pt>
                <c:pt idx="16">
                  <c:v>17. Jahr</c:v>
                </c:pt>
                <c:pt idx="17">
                  <c:v>18. Jahr</c:v>
                </c:pt>
                <c:pt idx="18">
                  <c:v>19. Jahr</c:v>
                </c:pt>
                <c:pt idx="19">
                  <c:v>20. Jahr</c:v>
                </c:pt>
                <c:pt idx="20">
                  <c:v>21. Jahr</c:v>
                </c:pt>
                <c:pt idx="21">
                  <c:v>22. Jahr</c:v>
                </c:pt>
                <c:pt idx="22">
                  <c:v>23. Jahr</c:v>
                </c:pt>
                <c:pt idx="23">
                  <c:v>24. Jahr</c:v>
                </c:pt>
                <c:pt idx="24">
                  <c:v>25. Jahr</c:v>
                </c:pt>
                <c:pt idx="25">
                  <c:v>26. Jahr</c:v>
                </c:pt>
                <c:pt idx="26">
                  <c:v>27. Jahr</c:v>
                </c:pt>
                <c:pt idx="27">
                  <c:v>28. Jahr</c:v>
                </c:pt>
                <c:pt idx="28">
                  <c:v>29. Jahr</c:v>
                </c:pt>
                <c:pt idx="29">
                  <c:v>30. Jahr</c:v>
                </c:pt>
              </c:strCache>
            </c:strRef>
          </c:cat>
          <c:val>
            <c:numRef>
              <c:f>'Daten Grafik'!$C$32:$AF$32</c:f>
              <c:numCache>
                <c:formatCode>_("€"* #,##0.00_);_("€"* \(#,##0.00\);_("€"* "-"??_);_(@_)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13-9E45-B9EF-4BA195DC528C}"/>
            </c:ext>
          </c:extLst>
        </c:ser>
        <c:ser>
          <c:idx val="12"/>
          <c:order val="12"/>
          <c:tx>
            <c:strRef>
              <c:f>'Daten Grafik'!$A$17</c:f>
              <c:strCache>
                <c:ptCount val="1"/>
                <c:pt idx="0">
                  <c:v>Photovoltaik - 10/15 kWp - 80% - 20 Jahre - 1230 kwh/kwp - Preissteirerung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'Daten Grafik'!$C$33:$AF$33</c:f>
              <c:numCache>
                <c:formatCode>_("€"* #,##0.00_);_("€"* \(#,##0.00\);_("€"* "-"??_);_(@_)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13-9E45-B9EF-4BA195DC5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938752"/>
        <c:axId val="44940288"/>
      </c:lineChart>
      <c:catAx>
        <c:axId val="4493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4940288"/>
        <c:crosses val="autoZero"/>
        <c:auto val="1"/>
        <c:lblAlgn val="ctr"/>
        <c:lblOffset val="100"/>
        <c:noMultiLvlLbl val="0"/>
      </c:catAx>
      <c:valAx>
        <c:axId val="4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493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7905725146425664E-2"/>
          <c:y val="0.88803346730476496"/>
          <c:w val="0.63918412520416368"/>
          <c:h val="0.111966502068597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/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fmlaLink="'Daten Grafik'!$B$4" lockText="1" noThreeD="1"/>
</file>

<file path=xl/ctrlProps/ctrlProp10.xml><?xml version="1.0" encoding="utf-8"?>
<formControlPr xmlns="http://schemas.microsoft.com/office/spreadsheetml/2009/9/main" objectType="CheckBox" fmlaLink="'Daten Grafik'!$B$13" lockText="1" noThreeD="1"/>
</file>

<file path=xl/ctrlProps/ctrlProp11.xml><?xml version="1.0" encoding="utf-8"?>
<formControlPr xmlns="http://schemas.microsoft.com/office/spreadsheetml/2009/9/main" objectType="CheckBox" fmlaLink="'Daten Grafik'!$B$14" lockText="1" noThreeD="1"/>
</file>

<file path=xl/ctrlProps/ctrlProp12.xml><?xml version="1.0" encoding="utf-8"?>
<formControlPr xmlns="http://schemas.microsoft.com/office/spreadsheetml/2009/9/main" objectType="CheckBox" fmlaLink="'Daten Grafik'!$B$16" lockText="1" noThreeD="1"/>
</file>

<file path=xl/ctrlProps/ctrlProp13.xml><?xml version="1.0" encoding="utf-8"?>
<formControlPr xmlns="http://schemas.microsoft.com/office/spreadsheetml/2009/9/main" objectType="CheckBox" fmlaLink="'Daten Grafik'!$B$17" lockText="1" noThreeD="1"/>
</file>

<file path=xl/ctrlProps/ctrlProp2.xml><?xml version="1.0" encoding="utf-8"?>
<formControlPr xmlns="http://schemas.microsoft.com/office/spreadsheetml/2009/9/main" objectType="CheckBox" fmlaLink="'Daten Grafik'!$B$5" lockText="1" noThreeD="1"/>
</file>

<file path=xl/ctrlProps/ctrlProp3.xml><?xml version="1.0" encoding="utf-8"?>
<formControlPr xmlns="http://schemas.microsoft.com/office/spreadsheetml/2009/9/main" objectType="CheckBox" fmlaLink="'Daten Grafik'!$B$6" lockText="1" noThreeD="1"/>
</file>

<file path=xl/ctrlProps/ctrlProp4.xml><?xml version="1.0" encoding="utf-8"?>
<formControlPr xmlns="http://schemas.microsoft.com/office/spreadsheetml/2009/9/main" objectType="CheckBox" fmlaLink="'Daten Grafik'!$B$7" lockText="1" noThreeD="1"/>
</file>

<file path=xl/ctrlProps/ctrlProp5.xml><?xml version="1.0" encoding="utf-8"?>
<formControlPr xmlns="http://schemas.microsoft.com/office/spreadsheetml/2009/9/main" objectType="CheckBox" fmlaLink="'Daten Grafik'!$B$8" lockText="1" noThreeD="1"/>
</file>

<file path=xl/ctrlProps/ctrlProp6.xml><?xml version="1.0" encoding="utf-8"?>
<formControlPr xmlns="http://schemas.microsoft.com/office/spreadsheetml/2009/9/main" objectType="CheckBox" fmlaLink="'Daten Grafik'!$B$9" lockText="1" noThreeD="1"/>
</file>

<file path=xl/ctrlProps/ctrlProp7.xml><?xml version="1.0" encoding="utf-8"?>
<formControlPr xmlns="http://schemas.microsoft.com/office/spreadsheetml/2009/9/main" objectType="CheckBox" fmlaLink="'Daten Grafik'!$B$10" lockText="1" noThreeD="1"/>
</file>

<file path=xl/ctrlProps/ctrlProp8.xml><?xml version="1.0" encoding="utf-8"?>
<formControlPr xmlns="http://schemas.microsoft.com/office/spreadsheetml/2009/9/main" objectType="CheckBox" fmlaLink="'Daten Grafik'!$B$11" lockText="1" noThreeD="1"/>
</file>

<file path=xl/ctrlProps/ctrlProp9.xml><?xml version="1.0" encoding="utf-8"?>
<formControlPr xmlns="http://schemas.microsoft.com/office/spreadsheetml/2009/9/main" objectType="CheckBox" fmlaLink="'Daten Grafik'!$B$12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139700</xdr:rowOff>
    </xdr:from>
    <xdr:to>
      <xdr:col>24</xdr:col>
      <xdr:colOff>812800</xdr:colOff>
      <xdr:row>44</xdr:row>
      <xdr:rowOff>190500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787400</xdr:colOff>
          <xdr:row>2</xdr:row>
          <xdr:rowOff>114300</xdr:rowOff>
        </xdr:from>
        <xdr:to>
          <xdr:col>28</xdr:col>
          <xdr:colOff>825500</xdr:colOff>
          <xdr:row>4</xdr:row>
          <xdr:rowOff>88900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10 kWp - 70% - 10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787400</xdr:colOff>
          <xdr:row>4</xdr:row>
          <xdr:rowOff>114300</xdr:rowOff>
        </xdr:from>
        <xdr:to>
          <xdr:col>28</xdr:col>
          <xdr:colOff>825500</xdr:colOff>
          <xdr:row>6</xdr:row>
          <xdr:rowOff>88900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10 kWp - 70% - 20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800100</xdr:colOff>
          <xdr:row>6</xdr:row>
          <xdr:rowOff>114300</xdr:rowOff>
        </xdr:from>
        <xdr:to>
          <xdr:col>29</xdr:col>
          <xdr:colOff>0</xdr:colOff>
          <xdr:row>8</xdr:row>
          <xdr:rowOff>88900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10 kWp - 80% - 20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787400</xdr:colOff>
          <xdr:row>8</xdr:row>
          <xdr:rowOff>114300</xdr:rowOff>
        </xdr:from>
        <xdr:to>
          <xdr:col>29</xdr:col>
          <xdr:colOff>0</xdr:colOff>
          <xdr:row>10</xdr:row>
          <xdr:rowOff>88900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15 kWp - 70% - 10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787400</xdr:colOff>
          <xdr:row>10</xdr:row>
          <xdr:rowOff>101600</xdr:rowOff>
        </xdr:from>
        <xdr:to>
          <xdr:col>29</xdr:col>
          <xdr:colOff>0</xdr:colOff>
          <xdr:row>12</xdr:row>
          <xdr:rowOff>76200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15 kWp - 70% - 20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800100</xdr:colOff>
          <xdr:row>12</xdr:row>
          <xdr:rowOff>114300</xdr:rowOff>
        </xdr:from>
        <xdr:to>
          <xdr:col>29</xdr:col>
          <xdr:colOff>0</xdr:colOff>
          <xdr:row>14</xdr:row>
          <xdr:rowOff>88900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15 kWp - 80% - 20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774700</xdr:colOff>
          <xdr:row>14</xdr:row>
          <xdr:rowOff>114300</xdr:rowOff>
        </xdr:from>
        <xdr:to>
          <xdr:col>29</xdr:col>
          <xdr:colOff>0</xdr:colOff>
          <xdr:row>16</xdr:row>
          <xdr:rowOff>88900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10/15 kWp - 70% - 10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787400</xdr:colOff>
          <xdr:row>16</xdr:row>
          <xdr:rowOff>114300</xdr:rowOff>
        </xdr:from>
        <xdr:to>
          <xdr:col>29</xdr:col>
          <xdr:colOff>0</xdr:colOff>
          <xdr:row>18</xdr:row>
          <xdr:rowOff>88900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10/15 kWp - 70% - 20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787400</xdr:colOff>
          <xdr:row>18</xdr:row>
          <xdr:rowOff>114300</xdr:rowOff>
        </xdr:from>
        <xdr:to>
          <xdr:col>29</xdr:col>
          <xdr:colOff>0</xdr:colOff>
          <xdr:row>20</xdr:row>
          <xdr:rowOff>88900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10/15 kWp - 80% - 20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787400</xdr:colOff>
          <xdr:row>20</xdr:row>
          <xdr:rowOff>114300</xdr:rowOff>
        </xdr:from>
        <xdr:to>
          <xdr:col>30</xdr:col>
          <xdr:colOff>0</xdr:colOff>
          <xdr:row>22</xdr:row>
          <xdr:rowOff>88900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10/15 kWp - 70% - 20 Jahre - 1230 kwh/kwp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787400</xdr:colOff>
          <xdr:row>22</xdr:row>
          <xdr:rowOff>114300</xdr:rowOff>
        </xdr:from>
        <xdr:to>
          <xdr:col>30</xdr:col>
          <xdr:colOff>0</xdr:colOff>
          <xdr:row>24</xdr:row>
          <xdr:rowOff>88900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10/15 kWp - 80% - 20 Jahre - 1230 kwh/kwp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787400</xdr:colOff>
          <xdr:row>24</xdr:row>
          <xdr:rowOff>114300</xdr:rowOff>
        </xdr:from>
        <xdr:to>
          <xdr:col>32</xdr:col>
          <xdr:colOff>0</xdr:colOff>
          <xdr:row>26</xdr:row>
          <xdr:rowOff>88900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10/15 kWp - 70% - 20 Jahre - 1230 kwh/kwp - Strompreissteigerung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787400</xdr:colOff>
          <xdr:row>26</xdr:row>
          <xdr:rowOff>114300</xdr:rowOff>
        </xdr:from>
        <xdr:to>
          <xdr:col>32</xdr:col>
          <xdr:colOff>0</xdr:colOff>
          <xdr:row>28</xdr:row>
          <xdr:rowOff>88900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10/15 kWp - 80% - 20 Jahre - 1230 kwh/kwp - Strompreissteigerung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zoomScaleNormal="100" workbookViewId="0">
      <selection activeCell="AI13" sqref="AI13"/>
    </sheetView>
  </sheetViews>
  <sheetFormatPr baseColWidth="10" defaultRowHeight="16" x14ac:dyDescent="0.2"/>
  <sheetData/>
  <pageMargins left="0.7" right="0.7" top="0.78740157499999996" bottom="0.78740157499999996" header="0.3" footer="0.3"/>
  <pageSetup paperSize="9" scale="43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25</xdr:col>
                    <xdr:colOff>787400</xdr:colOff>
                    <xdr:row>2</xdr:row>
                    <xdr:rowOff>114300</xdr:rowOff>
                  </from>
                  <to>
                    <xdr:col>28</xdr:col>
                    <xdr:colOff>825500</xdr:colOff>
                    <xdr:row>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25</xdr:col>
                    <xdr:colOff>787400</xdr:colOff>
                    <xdr:row>4</xdr:row>
                    <xdr:rowOff>114300</xdr:rowOff>
                  </from>
                  <to>
                    <xdr:col>28</xdr:col>
                    <xdr:colOff>825500</xdr:colOff>
                    <xdr:row>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25</xdr:col>
                    <xdr:colOff>800100</xdr:colOff>
                    <xdr:row>6</xdr:row>
                    <xdr:rowOff>114300</xdr:rowOff>
                  </from>
                  <to>
                    <xdr:col>29</xdr:col>
                    <xdr:colOff>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25</xdr:col>
                    <xdr:colOff>787400</xdr:colOff>
                    <xdr:row>8</xdr:row>
                    <xdr:rowOff>114300</xdr:rowOff>
                  </from>
                  <to>
                    <xdr:col>29</xdr:col>
                    <xdr:colOff>0</xdr:colOff>
                    <xdr:row>10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25</xdr:col>
                    <xdr:colOff>787400</xdr:colOff>
                    <xdr:row>10</xdr:row>
                    <xdr:rowOff>101600</xdr:rowOff>
                  </from>
                  <to>
                    <xdr:col>29</xdr:col>
                    <xdr:colOff>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25</xdr:col>
                    <xdr:colOff>800100</xdr:colOff>
                    <xdr:row>12</xdr:row>
                    <xdr:rowOff>114300</xdr:rowOff>
                  </from>
                  <to>
                    <xdr:col>29</xdr:col>
                    <xdr:colOff>0</xdr:colOff>
                    <xdr:row>14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25</xdr:col>
                    <xdr:colOff>774700</xdr:colOff>
                    <xdr:row>14</xdr:row>
                    <xdr:rowOff>114300</xdr:rowOff>
                  </from>
                  <to>
                    <xdr:col>29</xdr:col>
                    <xdr:colOff>0</xdr:colOff>
                    <xdr:row>16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25</xdr:col>
                    <xdr:colOff>787400</xdr:colOff>
                    <xdr:row>16</xdr:row>
                    <xdr:rowOff>114300</xdr:rowOff>
                  </from>
                  <to>
                    <xdr:col>29</xdr:col>
                    <xdr:colOff>0</xdr:colOff>
                    <xdr:row>18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25</xdr:col>
                    <xdr:colOff>787400</xdr:colOff>
                    <xdr:row>18</xdr:row>
                    <xdr:rowOff>114300</xdr:rowOff>
                  </from>
                  <to>
                    <xdr:col>29</xdr:col>
                    <xdr:colOff>0</xdr:colOff>
                    <xdr:row>20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defaultSize="0" autoFill="0" autoLine="0" autoPict="0">
                <anchor moveWithCells="1">
                  <from>
                    <xdr:col>25</xdr:col>
                    <xdr:colOff>787400</xdr:colOff>
                    <xdr:row>20</xdr:row>
                    <xdr:rowOff>114300</xdr:rowOff>
                  </from>
                  <to>
                    <xdr:col>30</xdr:col>
                    <xdr:colOff>0</xdr:colOff>
                    <xdr:row>22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defaultSize="0" autoFill="0" autoLine="0" autoPict="0">
                <anchor moveWithCells="1">
                  <from>
                    <xdr:col>25</xdr:col>
                    <xdr:colOff>787400</xdr:colOff>
                    <xdr:row>22</xdr:row>
                    <xdr:rowOff>114300</xdr:rowOff>
                  </from>
                  <to>
                    <xdr:col>30</xdr:col>
                    <xdr:colOff>0</xdr:colOff>
                    <xdr:row>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defaultSize="0" autoFill="0" autoLine="0" autoPict="0">
                <anchor moveWithCells="1">
                  <from>
                    <xdr:col>25</xdr:col>
                    <xdr:colOff>787400</xdr:colOff>
                    <xdr:row>24</xdr:row>
                    <xdr:rowOff>114300</xdr:rowOff>
                  </from>
                  <to>
                    <xdr:col>32</xdr:col>
                    <xdr:colOff>0</xdr:colOff>
                    <xdr:row>26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6" name="Check Box 15">
              <controlPr defaultSize="0" autoFill="0" autoLine="0" autoPict="0">
                <anchor moveWithCells="1">
                  <from>
                    <xdr:col>25</xdr:col>
                    <xdr:colOff>787400</xdr:colOff>
                    <xdr:row>26</xdr:row>
                    <xdr:rowOff>114300</xdr:rowOff>
                  </from>
                  <to>
                    <xdr:col>32</xdr:col>
                    <xdr:colOff>0</xdr:colOff>
                    <xdr:row>28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33"/>
  <sheetViews>
    <sheetView workbookViewId="0">
      <selection activeCell="A15" sqref="A15"/>
    </sheetView>
  </sheetViews>
  <sheetFormatPr baseColWidth="10" defaultRowHeight="16" x14ac:dyDescent="0.2"/>
  <cols>
    <col min="1" max="1" width="82.83203125" customWidth="1"/>
    <col min="2" max="2" width="7.33203125" bestFit="1" customWidth="1"/>
    <col min="3" max="32" width="12.83203125" customWidth="1"/>
  </cols>
  <sheetData>
    <row r="2" spans="1:32" x14ac:dyDescent="0.2">
      <c r="C2">
        <v>2018</v>
      </c>
      <c r="D2">
        <v>2019</v>
      </c>
      <c r="E2">
        <v>2020</v>
      </c>
      <c r="F2">
        <v>2021</v>
      </c>
      <c r="G2">
        <v>2022</v>
      </c>
      <c r="H2">
        <v>2023</v>
      </c>
      <c r="I2">
        <v>2024</v>
      </c>
      <c r="J2">
        <v>2025</v>
      </c>
      <c r="K2">
        <v>2026</v>
      </c>
      <c r="L2">
        <v>2027</v>
      </c>
      <c r="M2">
        <v>2028</v>
      </c>
      <c r="N2">
        <v>2029</v>
      </c>
      <c r="O2">
        <v>2030</v>
      </c>
      <c r="P2">
        <v>2031</v>
      </c>
      <c r="Q2">
        <v>2032</v>
      </c>
      <c r="R2">
        <v>2033</v>
      </c>
      <c r="S2">
        <v>2034</v>
      </c>
      <c r="T2">
        <v>2035</v>
      </c>
      <c r="U2">
        <v>2036</v>
      </c>
      <c r="V2">
        <v>2037</v>
      </c>
      <c r="W2">
        <v>2038</v>
      </c>
      <c r="X2">
        <v>2039</v>
      </c>
      <c r="Y2">
        <v>2040</v>
      </c>
      <c r="Z2">
        <v>2041</v>
      </c>
      <c r="AA2">
        <v>2042</v>
      </c>
      <c r="AB2">
        <v>2043</v>
      </c>
      <c r="AC2">
        <v>2044</v>
      </c>
      <c r="AD2">
        <v>2045</v>
      </c>
      <c r="AE2">
        <v>2046</v>
      </c>
      <c r="AF2">
        <v>2047</v>
      </c>
    </row>
    <row r="3" spans="1:32" x14ac:dyDescent="0.2">
      <c r="B3" t="s">
        <v>61</v>
      </c>
      <c r="C3" t="s">
        <v>31</v>
      </c>
      <c r="D3" t="s">
        <v>32</v>
      </c>
      <c r="E3" t="s">
        <v>33</v>
      </c>
      <c r="F3" t="s">
        <v>34</v>
      </c>
      <c r="G3" t="s">
        <v>35</v>
      </c>
      <c r="H3" t="s">
        <v>36</v>
      </c>
      <c r="I3" t="s">
        <v>37</v>
      </c>
      <c r="J3" t="s">
        <v>38</v>
      </c>
      <c r="K3" t="s">
        <v>39</v>
      </c>
      <c r="L3" t="s">
        <v>40</v>
      </c>
      <c r="M3" t="s">
        <v>41</v>
      </c>
      <c r="N3" t="s">
        <v>42</v>
      </c>
      <c r="O3" t="s">
        <v>43</v>
      </c>
      <c r="P3" t="s">
        <v>44</v>
      </c>
      <c r="Q3" t="s">
        <v>45</v>
      </c>
      <c r="R3" t="s">
        <v>46</v>
      </c>
      <c r="S3" t="s">
        <v>47</v>
      </c>
      <c r="T3" t="s">
        <v>48</v>
      </c>
      <c r="U3" t="s">
        <v>49</v>
      </c>
      <c r="V3" t="s">
        <v>50</v>
      </c>
      <c r="W3" t="s">
        <v>51</v>
      </c>
      <c r="X3" t="s">
        <v>52</v>
      </c>
      <c r="Y3" t="s">
        <v>53</v>
      </c>
      <c r="Z3" t="s">
        <v>54</v>
      </c>
      <c r="AA3" t="s">
        <v>55</v>
      </c>
      <c r="AB3" t="s">
        <v>56</v>
      </c>
      <c r="AC3" t="s">
        <v>57</v>
      </c>
      <c r="AD3" t="s">
        <v>58</v>
      </c>
      <c r="AE3" t="s">
        <v>59</v>
      </c>
      <c r="AF3" t="s">
        <v>60</v>
      </c>
    </row>
    <row r="4" spans="1:32" x14ac:dyDescent="0.2">
      <c r="A4" t="s">
        <v>65</v>
      </c>
      <c r="B4" t="b">
        <v>0</v>
      </c>
      <c r="C4" s="6">
        <f>Daten!$Q$8-Daten!$G$15-Daten!$N$15+Daten!$L$15+Daten!$O$15-(Daten!$H$15*12)</f>
        <v>-1463.3917149999995</v>
      </c>
      <c r="D4" s="6">
        <f>C4+Daten!$Q$8-Daten!$G$15-Daten!$N$15+Daten!$L$15+Daten!$O$15-(Daten!$H$15*12)</f>
        <v>-2926.783429999999</v>
      </c>
      <c r="E4" s="6">
        <f>D4+Daten!$Q$8-Daten!$G$15-Daten!$N$15+Daten!$L$15+Daten!$O$15-(Daten!$H$15*12)</f>
        <v>-4390.1751449999983</v>
      </c>
      <c r="F4" s="6">
        <f>E4+Daten!$Q$8-Daten!$G$15-Daten!$N$15+Daten!$L$15+Daten!$O$15-(Daten!$H$15*12)</f>
        <v>-5853.5668599999981</v>
      </c>
      <c r="G4" s="6">
        <f>F4+Daten!$Q$8-Daten!$G$15-Daten!$N$15+Daten!$L$15+Daten!$O$15-(Daten!$H$15*12)</f>
        <v>-7316.9585749999978</v>
      </c>
      <c r="H4" s="6">
        <f>G4+Daten!$Q$8-Daten!$G$15-Daten!$N$15+Daten!$L$15+Daten!$O$15-(Daten!$H$15*12)</f>
        <v>-8780.3502899999985</v>
      </c>
      <c r="I4" s="6">
        <f>H4+Daten!$Q$8-Daten!$G$15-Daten!$N$15+Daten!$L$15+Daten!$O$15-(Daten!$H$15*12)</f>
        <v>-10243.742004999998</v>
      </c>
      <c r="J4" s="6">
        <f>I4+Daten!$Q$8-Daten!$G$15-Daten!$N$15+Daten!$L$15+Daten!$O$15-(Daten!$H$15*12)</f>
        <v>-11707.133719999998</v>
      </c>
      <c r="K4" s="6">
        <f>J4+Daten!$Q$8-Daten!$G$15-Daten!$N$15+Daten!$L$15+Daten!$O$15-(Daten!$H$15*12)</f>
        <v>-13170.525435</v>
      </c>
      <c r="L4" s="6">
        <f>K4+Daten!$Q$8-Daten!$G$15-Daten!$N$15+Daten!$L$15+Daten!$O$15-(Daten!$H$15*12)</f>
        <v>-14633.917150000001</v>
      </c>
      <c r="M4" s="6">
        <f>L4+Daten!$Q$8-Daten!$G$15-Daten!$N$15+Daten!$L$15+Daten!$O$15</f>
        <v>-12863.308865000003</v>
      </c>
      <c r="N4" s="6">
        <f>M4+Daten!$Q$8-Daten!$G$15-Daten!$N$15+Daten!$L$15+Daten!$O$15</f>
        <v>-11092.700580000004</v>
      </c>
      <c r="O4" s="6">
        <f>N4+Daten!$Q$8-Daten!$G$15-Daten!$N$15+Daten!$L$15+Daten!$O$15</f>
        <v>-9322.0922950000058</v>
      </c>
      <c r="P4" s="6">
        <f>O4+Daten!$Q$8-Daten!$G$15-Daten!$N$15+Daten!$L$15+Daten!$O$15</f>
        <v>-7551.4840100000056</v>
      </c>
      <c r="Q4" s="6">
        <f>P4+Daten!$Q$8-Daten!$G$15-Daten!$N$15+Daten!$L$15+Daten!$O$15</f>
        <v>-5780.8757250000053</v>
      </c>
      <c r="R4" s="6">
        <f>Q4+Daten!$Q$8-Daten!$G$15-Daten!$N$15+Daten!$L$15+Daten!$O$15</f>
        <v>-4010.2674400000051</v>
      </c>
      <c r="S4" s="6">
        <f>R4+Daten!$Q$8-Daten!$G$15-Daten!$N$15+Daten!$L$15+Daten!$O$15</f>
        <v>-2239.6591550000048</v>
      </c>
      <c r="T4" s="6">
        <f>S4+Daten!$Q$8-Daten!$G$15-Daten!$N$15+Daten!$L$15+Daten!$O$15</f>
        <v>-469.05087000000435</v>
      </c>
      <c r="U4" s="6">
        <f>T4+Daten!$Q$8-Daten!$G$15-Daten!$N$15+Daten!$L$15+Daten!$O$15</f>
        <v>1301.5574149999959</v>
      </c>
      <c r="V4" s="6">
        <f>U4+Daten!$Q$8-Daten!$G$15-Daten!$N$15+Daten!$L$15+Daten!$O$15</f>
        <v>3072.1656999999959</v>
      </c>
      <c r="W4" s="6">
        <f>V4+Daten!$Q$8-Daten!$G$15-Daten!$N$15+Daten!$L$15+Daten!$O$15</f>
        <v>4842.7739849999962</v>
      </c>
      <c r="X4" s="6">
        <f>W4+Daten!$Q$8-Daten!$G$15-Daten!$N$15+Daten!$L$15+Daten!$O$15</f>
        <v>6613.3822699999964</v>
      </c>
      <c r="Y4" s="6">
        <f>X4+Daten!$Q$8-Daten!$G$15-Daten!$N$15+Daten!$L$15+Daten!$O$15</f>
        <v>8383.9905549999967</v>
      </c>
      <c r="Z4" s="6">
        <f>Y4+Daten!$Q$8-Daten!$G$15-Daten!$N$15+Daten!$L$15+Daten!$O$15</f>
        <v>10154.598839999995</v>
      </c>
      <c r="AA4" s="6">
        <f>Z4+Daten!$Q$8-Daten!$G$15-Daten!$N$15+Daten!$L$15+Daten!$O$15</f>
        <v>11925.207124999994</v>
      </c>
      <c r="AB4" s="6">
        <f>AA4+Daten!$Q$8-Daten!$G$15-Daten!$N$15+Daten!$L$15+Daten!$O$15</f>
        <v>13695.815409999992</v>
      </c>
      <c r="AC4" s="6">
        <f>AB4+Daten!$Q$8-Daten!$G$15-Daten!$N$15+Daten!$L$15+Daten!$O$15</f>
        <v>15466.42369499999</v>
      </c>
      <c r="AD4" s="6">
        <f>AC4+Daten!$Q$8-Daten!$G$15-Daten!$N$15+Daten!$L$15+Daten!$O$15</f>
        <v>17237.031979999989</v>
      </c>
      <c r="AE4" s="6">
        <f>AD4+Daten!$Q$8-Daten!$G$15-Daten!$N$15+Daten!$L$15+Daten!$O$15</f>
        <v>19007.640264999987</v>
      </c>
      <c r="AF4" s="6">
        <f>AE4+Daten!$Q$8-Daten!$G$15-Daten!$N$15+Daten!$L$15+Daten!$O$15</f>
        <v>20778.248549999986</v>
      </c>
    </row>
    <row r="5" spans="1:32" x14ac:dyDescent="0.2">
      <c r="A5" t="s">
        <v>66</v>
      </c>
      <c r="B5" t="b">
        <v>0</v>
      </c>
      <c r="C5" s="6">
        <f>Daten!$Q$8-Daten!$G$20-Daten!$N$20+Daten!$L$20+Daten!$O$20-(Daten!$H$20*12)</f>
        <v>30.608285000000478</v>
      </c>
      <c r="D5" s="6">
        <f>C5+Daten!$Q$8-Daten!$G$20-Daten!$N$20+Daten!$L$20+Daten!$O$20-(Daten!$H$20*12)</f>
        <v>61.216570000000729</v>
      </c>
      <c r="E5" s="6">
        <f>D5+Daten!$Q$8-Daten!$G$20-Daten!$N$20+Daten!$L$20+Daten!$O$20-(Daten!$H$20*12)</f>
        <v>91.82485500000098</v>
      </c>
      <c r="F5" s="6">
        <f>E5+Daten!$Q$8-Daten!$G$20-Daten!$N$20+Daten!$L$20+Daten!$O$20-(Daten!$H$20*12)</f>
        <v>122.43314000000123</v>
      </c>
      <c r="G5" s="6">
        <f>F5+Daten!$Q$8-Daten!$G$20-Daten!$N$20+Daten!$L$20+Daten!$O$20-(Daten!$H$20*12)</f>
        <v>153.04142500000148</v>
      </c>
      <c r="H5" s="6">
        <f>G5+Daten!$Q$8-Daten!$G$20-Daten!$N$20+Daten!$L$20+Daten!$O$20-(Daten!$H$20*12)</f>
        <v>183.64971000000173</v>
      </c>
      <c r="I5" s="6">
        <f>H5+Daten!$Q$8-Daten!$G$20-Daten!$N$20+Daten!$L$20+Daten!$O$20-(Daten!$H$20*12)</f>
        <v>214.25799500000198</v>
      </c>
      <c r="J5" s="6">
        <f>I5+Daten!$Q$8-Daten!$G$20-Daten!$N$20+Daten!$L$20+Daten!$O$20-(Daten!$H$20*12)</f>
        <v>244.86628000000223</v>
      </c>
      <c r="K5" s="6">
        <f>J5+Daten!$Q$8-Daten!$G$20-Daten!$N$20+Daten!$L$20+Daten!$O$20-(Daten!$H$20*12)</f>
        <v>275.47456500000249</v>
      </c>
      <c r="L5" s="6">
        <f>K5+Daten!$Q$8-Daten!$G$20-Daten!$N$20+Daten!$L$20+Daten!$O$20-(Daten!$H$20*12)</f>
        <v>306.08285000000274</v>
      </c>
      <c r="M5" s="6">
        <f>L5+Daten!$Q$8-Daten!$G$20-Daten!$N$20+Daten!$L$20+Daten!$O$20-(Daten!$H$20*12)</f>
        <v>336.69113500000276</v>
      </c>
      <c r="N5" s="6">
        <f>M5+Daten!$Q$8-Daten!$G$20-Daten!$N$20+Daten!$L$20+Daten!$O$20-(Daten!$H$20*12)</f>
        <v>367.29942000000301</v>
      </c>
      <c r="O5" s="6">
        <f>N5+Daten!$Q$8-Daten!$G$20-Daten!$N$20+Daten!$L$20+Daten!$O$20-(Daten!$H$20*12)</f>
        <v>397.90770500000326</v>
      </c>
      <c r="P5" s="6">
        <f>O5+Daten!$Q$8-Daten!$G$20-Daten!$N$20+Daten!$L$20+Daten!$O$20-(Daten!$H$20*12)</f>
        <v>428.51599000000351</v>
      </c>
      <c r="Q5" s="6">
        <f>P5+Daten!$Q$8-Daten!$G$20-Daten!$N$20+Daten!$L$20+Daten!$O$20-(Daten!$H$20*12)</f>
        <v>459.12427500000376</v>
      </c>
      <c r="R5" s="6">
        <f>Q5+Daten!$Q$8-Daten!$G$20-Daten!$N$20+Daten!$L$20+Daten!$O$20-(Daten!$H$20*12)</f>
        <v>489.73256000000401</v>
      </c>
      <c r="S5" s="6">
        <f>R5+Daten!$Q$8-Daten!$G$20-Daten!$N$20+Daten!$L$20+Daten!$O$20-(Daten!$H$20*12)</f>
        <v>520.34084500000426</v>
      </c>
      <c r="T5" s="6">
        <f>S5+Daten!$Q$8-Daten!$G$20-Daten!$N$20+Daten!$L$20+Daten!$O$20-(Daten!$H$20*12)</f>
        <v>550.94913000000452</v>
      </c>
      <c r="U5" s="6">
        <f>T5+Daten!$Q$8-Daten!$G$20-Daten!$N$20+Daten!$L$20+Daten!$O$20-(Daten!$H$20*12)</f>
        <v>581.55741500000477</v>
      </c>
      <c r="V5" s="6">
        <f>U5+Daten!$Q$8-Daten!$G$20-Daten!$N$20+Daten!$L$20+Daten!$O$20-(Daten!$H$20*12)</f>
        <v>612.16570000000502</v>
      </c>
      <c r="W5" s="6">
        <f>V5+Daten!$Q$8-Daten!$G$20-Daten!$N$20+Daten!$L$20+Daten!$O$20</f>
        <v>2382.7739850000053</v>
      </c>
      <c r="X5" s="6">
        <f>W5+Daten!$Q$8-Daten!$G$20-Daten!$N$20+Daten!$L$20+Daten!$O$20</f>
        <v>4153.3822700000055</v>
      </c>
      <c r="Y5" s="6">
        <f>X5+Daten!$Q$8-Daten!$G$20-Daten!$N$20+Daten!$L$20+Daten!$O$20</f>
        <v>5923.9905550000058</v>
      </c>
      <c r="Z5" s="6">
        <f>Y5+Daten!$Q$8-Daten!$G$20-Daten!$N$20+Daten!$L$20+Daten!$O$20</f>
        <v>7694.5988400000069</v>
      </c>
      <c r="AA5" s="6">
        <f>Z5+Daten!$Q$8-Daten!$G$20-Daten!$N$20+Daten!$L$20+Daten!$O$20</f>
        <v>9465.2071250000081</v>
      </c>
      <c r="AB5" s="6">
        <f>AA5+Daten!$Q$8-Daten!$G$20-Daten!$N$20+Daten!$L$20+Daten!$O$20</f>
        <v>11235.815410000007</v>
      </c>
      <c r="AC5" s="6">
        <f>AB5+Daten!$Q$8-Daten!$G$20-Daten!$N$20+Daten!$L$20+Daten!$O$20</f>
        <v>13006.423695000005</v>
      </c>
      <c r="AD5" s="6">
        <f>AC5+Daten!$Q$8-Daten!$G$20-Daten!$N$20+Daten!$L$20+Daten!$O$20</f>
        <v>14777.031980000003</v>
      </c>
      <c r="AE5" s="6">
        <f>AD5+Daten!$Q$8-Daten!$G$20-Daten!$N$20+Daten!$L$20+Daten!$O$20</f>
        <v>16547.640265000002</v>
      </c>
      <c r="AF5" s="6">
        <f>AE5+Daten!$Q$8-Daten!$G$20-Daten!$N$20+Daten!$L$20+Daten!$O$20</f>
        <v>18318.24855</v>
      </c>
    </row>
    <row r="6" spans="1:32" x14ac:dyDescent="0.2">
      <c r="A6" t="s">
        <v>67</v>
      </c>
      <c r="B6" t="b">
        <v>0</v>
      </c>
      <c r="C6" s="6">
        <f>Daten!$Q$8-Daten!$G$25-Daten!$N$25+Daten!$L$25+Daten!$O$25-(Daten!$H$25*12)</f>
        <v>141.0922850000004</v>
      </c>
      <c r="D6" s="6">
        <f>C6+Daten!$Q$8-Daten!$G$25-Daten!$N$25+Daten!$L$25+Daten!$O$25-(Daten!$H$25*12)</f>
        <v>282.18457000000103</v>
      </c>
      <c r="E6" s="6">
        <f>D6+Daten!$Q$8-Daten!$G$25-Daten!$N$25+Daten!$L$25+Daten!$O$25-(Daten!$H$25*12)</f>
        <v>423.27685500000189</v>
      </c>
      <c r="F6" s="6">
        <f>E6+Daten!$Q$8-Daten!$G$25-Daten!$N$25+Daten!$L$25+Daten!$O$25-(Daten!$H$25*12)</f>
        <v>564.36914000000252</v>
      </c>
      <c r="G6" s="6">
        <f>F6+Daten!$Q$8-Daten!$G$25-Daten!$N$25+Daten!$L$25+Daten!$O$25-(Daten!$H$25*12)</f>
        <v>705.46142500000315</v>
      </c>
      <c r="H6" s="6">
        <f>G6+Daten!$Q$8-Daten!$G$25-Daten!$N$25+Daten!$L$25+Daten!$O$25-(Daten!$H$25*12)</f>
        <v>846.55371000000378</v>
      </c>
      <c r="I6" s="6">
        <f>H6+Daten!$Q$8-Daten!$G$25-Daten!$N$25+Daten!$L$25+Daten!$O$25-(Daten!$H$25*12)</f>
        <v>987.6459950000044</v>
      </c>
      <c r="J6" s="6">
        <f>I6+Daten!$Q$8-Daten!$G$25-Daten!$N$25+Daten!$L$25+Daten!$O$25-(Daten!$H$25*12)</f>
        <v>1128.738280000005</v>
      </c>
      <c r="K6" s="6">
        <f>J6+Daten!$Q$8-Daten!$G$25-Daten!$N$25+Daten!$L$25+Daten!$O$25-(Daten!$H$25*12)</f>
        <v>1269.8305650000052</v>
      </c>
      <c r="L6" s="6">
        <f>K6+Daten!$Q$8-Daten!$G$25-Daten!$N$25+Daten!$L$25+Daten!$O$25-(Daten!$H$25*12)</f>
        <v>1410.9228500000049</v>
      </c>
      <c r="M6" s="6">
        <f>L6+Daten!$Q$8-Daten!$G$25-Daten!$N$25+Daten!$L$25+Daten!$O$25-(Daten!$H$25*12)</f>
        <v>1552.0151350000056</v>
      </c>
      <c r="N6" s="6">
        <f>M6+Daten!$Q$8-Daten!$G$25-Daten!$N$25+Daten!$L$25+Daten!$O$25-(Daten!$H$25*12)</f>
        <v>1693.1074200000062</v>
      </c>
      <c r="O6" s="6">
        <f>N6+Daten!$Q$8-Daten!$G$25-Daten!$N$25+Daten!$L$25+Daten!$O$25-(Daten!$H$25*12)</f>
        <v>1834.1997050000068</v>
      </c>
      <c r="P6" s="6">
        <f>O6+Daten!$Q$8-Daten!$G$25-Daten!$N$25+Daten!$L$25+Daten!$O$25-(Daten!$H$25*12)</f>
        <v>1975.2919900000074</v>
      </c>
      <c r="Q6" s="6">
        <f>P6+Daten!$Q$8-Daten!$G$25-Daten!$N$25+Daten!$L$25+Daten!$O$25-(Daten!$H$25*12)</f>
        <v>2116.3842750000081</v>
      </c>
      <c r="R6" s="6">
        <f>Q6+Daten!$Q$8-Daten!$G$25-Daten!$N$25+Daten!$L$25+Daten!$O$25-(Daten!$H$25*12)</f>
        <v>2257.4765600000087</v>
      </c>
      <c r="S6" s="6">
        <f>R6+Daten!$Q$8-Daten!$G$25-Daten!$N$25+Daten!$L$25+Daten!$O$25-(Daten!$H$25*12)</f>
        <v>2398.5688450000089</v>
      </c>
      <c r="T6" s="6">
        <f>S6+Daten!$Q$8-Daten!$G$25-Daten!$N$25+Daten!$L$25+Daten!$O$25-(Daten!$H$25*12)</f>
        <v>2539.6611300000095</v>
      </c>
      <c r="U6" s="6">
        <f>T6+Daten!$Q$8-Daten!$G$25-Daten!$N$25+Daten!$L$25+Daten!$O$25-(Daten!$H$25*12)</f>
        <v>2680.7534150000101</v>
      </c>
      <c r="V6" s="6">
        <f>U6+Daten!$Q$8-Daten!$G$25-Daten!$N$25+Daten!$L$25+Daten!$O$25-(Daten!$H$25*12)</f>
        <v>2821.8457000000108</v>
      </c>
      <c r="W6" s="6">
        <f>V6+Daten!$Q$8-Daten!$G$25-Daten!$N$25+Daten!$L$25+Daten!$O$25</f>
        <v>4702.9379850000114</v>
      </c>
      <c r="X6" s="6">
        <f>W6+Daten!$Q$8-Daten!$G$25-Daten!$N$25+Daten!$L$25+Daten!$O$25</f>
        <v>6584.030270000012</v>
      </c>
      <c r="Y6" s="6">
        <f>X6+Daten!$Q$8-Daten!$G$25-Daten!$N$25+Daten!$L$25+Daten!$O$25</f>
        <v>8465.1225550000127</v>
      </c>
      <c r="Z6" s="6">
        <f>Y6+Daten!$Q$8-Daten!$G$25-Daten!$N$25+Daten!$L$25+Daten!$O$25</f>
        <v>10346.214840000013</v>
      </c>
      <c r="AA6" s="6">
        <f>Z6+Daten!$Q$8-Daten!$G$25-Daten!$N$25+Daten!$L$25+Daten!$O$25</f>
        <v>12227.307125000016</v>
      </c>
      <c r="AB6" s="6">
        <f>AA6+Daten!$Q$8-Daten!$G$25-Daten!$N$25+Daten!$L$25+Daten!$O$25</f>
        <v>14108.399410000018</v>
      </c>
      <c r="AC6" s="6">
        <f>AB6+Daten!$Q$8-Daten!$G$25-Daten!$N$25+Daten!$L$25+Daten!$O$25</f>
        <v>15989.491695000021</v>
      </c>
      <c r="AD6" s="6">
        <f>AC6+Daten!$Q$8-Daten!$G$25-Daten!$N$25+Daten!$L$25+Daten!$O$25</f>
        <v>17870.583980000021</v>
      </c>
      <c r="AE6" s="6">
        <f>AD6+Daten!$Q$8-Daten!$G$25-Daten!$N$25+Daten!$L$25+Daten!$O$25</f>
        <v>19751.67626500002</v>
      </c>
      <c r="AF6" s="6">
        <f>AE6+Daten!$Q$8-Daten!$G$25-Daten!$N$25+Daten!$L$25+Daten!$O$25</f>
        <v>21632.768550000019</v>
      </c>
    </row>
    <row r="7" spans="1:32" x14ac:dyDescent="0.2">
      <c r="A7" t="s">
        <v>68</v>
      </c>
      <c r="B7" t="b">
        <v>0</v>
      </c>
      <c r="C7" s="6">
        <f>Daten!$Q$8-Daten!$G$30-Daten!$M$30-Daten!$N$30+Daten!$L$30+Daten!$O$30-(Daten!$H$30*12)</f>
        <v>-1923.3078949999999</v>
      </c>
      <c r="D7" s="6">
        <f>C7+Daten!$Q$8-Daten!$G$30-Daten!$M$30-Daten!$N$30+Daten!$L$30+Daten!$O$30-(Daten!$H$30*12)</f>
        <v>-3846.6157899999998</v>
      </c>
      <c r="E7" s="6">
        <f>D7+Daten!$Q$8-Daten!$G$30-Daten!$M$30-Daten!$N$30+Daten!$L$30+Daten!$O$30-(Daten!$H$30*12)</f>
        <v>-5769.9236849999998</v>
      </c>
      <c r="F7" s="6">
        <f>E7+Daten!$Q$8-Daten!$G$30-Daten!$M$30-Daten!$N$30+Daten!$L$30+Daten!$O$30-(Daten!$H$30*12)</f>
        <v>-7693.2315799999997</v>
      </c>
      <c r="G7" s="6">
        <f>F7+Daten!$Q$8-Daten!$G$30-Daten!$M$30-Daten!$N$30+Daten!$L$30+Daten!$O$30-(Daten!$H$30*12)</f>
        <v>-9616.5394749999996</v>
      </c>
      <c r="H7" s="6">
        <f>G7+Daten!$Q$8-Daten!$G$30-Daten!$M$30-Daten!$N$30+Daten!$L$30+Daten!$O$30-(Daten!$H$30*12)</f>
        <v>-11539.84737</v>
      </c>
      <c r="I7" s="6">
        <f>H7+Daten!$Q$8-Daten!$G$30-Daten!$M$30-Daten!$N$30+Daten!$L$30+Daten!$O$30-(Daten!$H$30*12)</f>
        <v>-13463.155265000001</v>
      </c>
      <c r="J7" s="6">
        <f>I7+Daten!$Q$8-Daten!$G$30-Daten!$M$30-Daten!$N$30+Daten!$L$30+Daten!$O$30-(Daten!$H$30*12)</f>
        <v>-15386.463160000003</v>
      </c>
      <c r="K7" s="6">
        <f>J7+Daten!$Q$8-Daten!$G$30-Daten!$M$30-Daten!$N$30+Daten!$L$30+Daten!$O$30-(Daten!$H$30*12)</f>
        <v>-17309.771055000005</v>
      </c>
      <c r="L7" s="6">
        <f>K7+Daten!$Q$8-Daten!$G$30-Daten!$M$30-Daten!$N$30+Daten!$L$30+Daten!$O$30-(Daten!$H$30*12)</f>
        <v>-19233.078950000006</v>
      </c>
      <c r="M7" s="6">
        <f>L7+Daten!$Q$8-Daten!$G$30-Daten!$M$30-Daten!$N$30+Daten!$L$30+Daten!$O$30</f>
        <v>-16832.426845000005</v>
      </c>
      <c r="N7" s="6">
        <f>M7+Daten!$Q$8-Daten!$G$30-Daten!$M$30-Daten!$N$30+Daten!$L$30+Daten!$O$30</f>
        <v>-14431.774740000006</v>
      </c>
      <c r="O7" s="6">
        <f>N7+Daten!$Q$8-Daten!$G$30-Daten!$M$30-Daten!$N$30+Daten!$L$30+Daten!$O$30</f>
        <v>-12031.122635000005</v>
      </c>
      <c r="P7" s="6">
        <f>O7+Daten!$Q$8-Daten!$G$30-Daten!$M$30-Daten!$N$30+Daten!$L$30+Daten!$O$30</f>
        <v>-9630.4705300000041</v>
      </c>
      <c r="Q7" s="6">
        <f>P7+Daten!$Q$8-Daten!$G$30-Daten!$M$30-Daten!$N$30+Daten!$L$30+Daten!$O$30</f>
        <v>-7229.8184250000031</v>
      </c>
      <c r="R7" s="6">
        <f>Q7+Daten!$Q$8-Daten!$G$30-Daten!$M$30-Daten!$N$30+Daten!$L$30+Daten!$O$30</f>
        <v>-4829.166320000003</v>
      </c>
      <c r="S7" s="6">
        <f>R7+Daten!$Q$8-Daten!$G$30-Daten!$M$30-Daten!$N$30+Daten!$L$30+Daten!$O$30</f>
        <v>-2428.5142150000029</v>
      </c>
      <c r="T7" s="6">
        <f>S7+Daten!$Q$8-Daten!$G$30-Daten!$M$30-Daten!$N$30+Daten!$L$30+Daten!$O$30</f>
        <v>-27.862110000002758</v>
      </c>
      <c r="U7" s="6">
        <f>T7+Daten!$Q$8-Daten!$G$30-Daten!$M$30-Daten!$N$30+Daten!$L$30+Daten!$O$30</f>
        <v>2372.7899949999974</v>
      </c>
      <c r="V7" s="6">
        <f>U7+Daten!$Q$8-Daten!$G$30-Daten!$M$30-Daten!$N$30+Daten!$L$30+Daten!$O$30</f>
        <v>4773.4420999999975</v>
      </c>
      <c r="W7" s="6">
        <f>V7+Daten!$Q$8-Daten!$G$30-Daten!$M$30-Daten!$N$30+Daten!$L$30+Daten!$O$30</f>
        <v>7174.0942049999976</v>
      </c>
      <c r="X7" s="6">
        <f>W7+Daten!$Q$8-Daten!$G$30-Daten!$M$30-Daten!$N$30+Daten!$L$30+Daten!$O$30</f>
        <v>9574.7463099999968</v>
      </c>
      <c r="Y7" s="6">
        <f>X7+Daten!$Q$8-Daten!$G$30-Daten!$M$30-Daten!$N$30+Daten!$L$30+Daten!$O$30</f>
        <v>11975.398414999998</v>
      </c>
      <c r="Z7" s="6">
        <f>Y7+Daten!$Q$8-Daten!$G$30-Daten!$M$30-Daten!$N$30+Daten!$L$30+Daten!$O$30</f>
        <v>14376.050519999999</v>
      </c>
      <c r="AA7" s="6">
        <f>Z7+Daten!$Q$8-Daten!$G$30-Daten!$M$30-Daten!$N$30+Daten!$L$30+Daten!$O$30</f>
        <v>16776.702625000002</v>
      </c>
      <c r="AB7" s="6">
        <f>AA7+Daten!$Q$8-Daten!$G$30-Daten!$M$30-Daten!$N$30+Daten!$L$30+Daten!$O$30</f>
        <v>19177.354730000003</v>
      </c>
      <c r="AC7" s="6">
        <f>AB7+Daten!$Q$8-Daten!$G$30-Daten!$M$30-Daten!$N$30+Daten!$L$30+Daten!$O$30</f>
        <v>21578.006835000004</v>
      </c>
      <c r="AD7" s="6">
        <f>AC7+Daten!$Q$8-Daten!$G$30-Daten!$M$30-Daten!$N$30+Daten!$L$30+Daten!$O$30</f>
        <v>23978.658940000005</v>
      </c>
      <c r="AE7" s="6">
        <f>AD7+Daten!$Q$8-Daten!$G$30-Daten!$M$30-Daten!$N$30+Daten!$L$30+Daten!$O$30</f>
        <v>26379.311045000006</v>
      </c>
      <c r="AF7" s="6">
        <f>AE7+Daten!$Q$8-Daten!$G$30-Daten!$M$30-Daten!$N$30+Daten!$L$30+Daten!$O$30</f>
        <v>28779.963150000007</v>
      </c>
    </row>
    <row r="8" spans="1:32" x14ac:dyDescent="0.2">
      <c r="A8" t="s">
        <v>69</v>
      </c>
      <c r="B8" t="b">
        <v>0</v>
      </c>
      <c r="C8" s="6">
        <f>Daten!$Q$8-Daten!$G$35-Daten!$M$35-Daten!$N$35+Daten!$L$35+Daten!$O$35-(Daten!$H$35*12)</f>
        <v>0.65210500000011962</v>
      </c>
      <c r="D8" s="6">
        <f>C8+Daten!$Q$8-Daten!$G$35-Daten!$M$35-Daten!$N$35+Daten!$L$35+Daten!$O$35-(Daten!$H$35*12)</f>
        <v>1.3042100000002392</v>
      </c>
      <c r="E8" s="6">
        <f>D8+Daten!$Q$8-Daten!$G$35-Daten!$M$35-Daten!$N$35+Daten!$L$35+Daten!$O$35-(Daten!$H$35*12)</f>
        <v>1.9563150000003589</v>
      </c>
      <c r="F8" s="6">
        <f>E8+Daten!$Q$8-Daten!$G$35-Daten!$M$35-Daten!$N$35+Daten!$L$35+Daten!$O$35-(Daten!$H$35*12)</f>
        <v>2.6084200000004785</v>
      </c>
      <c r="G8" s="6">
        <f>F8+Daten!$Q$8-Daten!$G$35-Daten!$M$35-Daten!$N$35+Daten!$L$35+Daten!$O$35-(Daten!$H$35*12)</f>
        <v>3.2605250000005981</v>
      </c>
      <c r="H8" s="6">
        <f>G8+Daten!$Q$8-Daten!$G$35-Daten!$M$35-Daten!$N$35+Daten!$L$35+Daten!$O$35-(Daten!$H$35*12)</f>
        <v>3.9126300000007177</v>
      </c>
      <c r="I8" s="6">
        <f>H8+Daten!$Q$8-Daten!$G$35-Daten!$M$35-Daten!$N$35+Daten!$L$35+Daten!$O$35-(Daten!$H$35*12)</f>
        <v>4.5647350000008373</v>
      </c>
      <c r="J8" s="6">
        <f>I8+Daten!$Q$8-Daten!$G$35-Daten!$M$35-Daten!$N$35+Daten!$L$35+Daten!$O$35-(Daten!$H$35*12)</f>
        <v>5.2168400000009569</v>
      </c>
      <c r="K8" s="6">
        <f>J8+Daten!$Q$8-Daten!$G$35-Daten!$M$35-Daten!$N$35+Daten!$L$35+Daten!$O$35-(Daten!$H$35*12)</f>
        <v>5.8689450000010766</v>
      </c>
      <c r="L8" s="6">
        <f>K8+Daten!$Q$8-Daten!$G$35-Daten!$M$35-Daten!$N$35+Daten!$L$35+Daten!$O$35-(Daten!$H$35*12)</f>
        <v>6.5210500000011962</v>
      </c>
      <c r="M8" s="6">
        <f>L8+Daten!$Q$8-Daten!$G$35-Daten!$M$35-Daten!$N$35+Daten!$L$35+Daten!$O$35-(Daten!$H$35*12)</f>
        <v>7.1731550000013158</v>
      </c>
      <c r="N8" s="6">
        <f>M8+Daten!$Q$8-Daten!$G$35-Daten!$M$35-Daten!$N$35+Daten!$L$35+Daten!$O$35-(Daten!$H$35*12)</f>
        <v>7.8252600000014354</v>
      </c>
      <c r="O8" s="6">
        <f>N8+Daten!$Q$8-Daten!$G$35-Daten!$M$35-Daten!$N$35+Daten!$L$35+Daten!$O$35-(Daten!$H$35*12)</f>
        <v>8.477365000001555</v>
      </c>
      <c r="P8" s="6">
        <f>O8+Daten!$Q$8-Daten!$G$35-Daten!$M$35-Daten!$N$35+Daten!$L$35+Daten!$O$35-(Daten!$H$35*12)</f>
        <v>9.1294700000016746</v>
      </c>
      <c r="Q8" s="6">
        <f>P8+Daten!$Q$8-Daten!$G$35-Daten!$M$35-Daten!$N$35+Daten!$L$35+Daten!$O$35-(Daten!$H$35*12)</f>
        <v>9.7815750000017943</v>
      </c>
      <c r="R8" s="6">
        <f>Q8+Daten!$Q$8-Daten!$G$35-Daten!$M$35-Daten!$N$35+Daten!$L$35+Daten!$O$35-(Daten!$H$35*12)</f>
        <v>10.433680000001914</v>
      </c>
      <c r="S8" s="6">
        <f>R8+Daten!$Q$8-Daten!$G$35-Daten!$M$35-Daten!$N$35+Daten!$L$35+Daten!$O$35-(Daten!$H$35*12)</f>
        <v>11.085785000002033</v>
      </c>
      <c r="T8" s="6">
        <f>S8+Daten!$Q$8-Daten!$G$35-Daten!$M$35-Daten!$N$35+Daten!$L$35+Daten!$O$35-(Daten!$H$35*12)</f>
        <v>11.737890000002153</v>
      </c>
      <c r="U8" s="6">
        <f>T8+Daten!$Q$8-Daten!$G$35-Daten!$M$35-Daten!$N$35+Daten!$L$35+Daten!$O$35-(Daten!$H$35*12)</f>
        <v>12.389995000002273</v>
      </c>
      <c r="V8" s="6">
        <f>U8+Daten!$Q$8-Daten!$G$35-Daten!$M$35-Daten!$N$35+Daten!$L$35+Daten!$O$35-(Daten!$H$35*12)</f>
        <v>13.042100000002392</v>
      </c>
      <c r="W8" s="6">
        <f>V8+Daten!$Q$8-Daten!$G$35-Daten!$M$35-Daten!$N$35+Daten!$L$35+Daten!$O$35</f>
        <v>2413.6942050000025</v>
      </c>
      <c r="X8" s="6">
        <f>W8+Daten!$Q$8-Daten!$G$35-Daten!$M$35-Daten!$N$35+Daten!$L$35+Daten!$O$35</f>
        <v>4814.3463100000026</v>
      </c>
      <c r="Y8" s="6">
        <f>X8+Daten!$Q$8-Daten!$G$35-Daten!$M$35-Daten!$N$35+Daten!$L$35+Daten!$O$35</f>
        <v>7214.9984150000028</v>
      </c>
      <c r="Z8" s="6">
        <f>Y8+Daten!$Q$8-Daten!$G$35-Daten!$M$35-Daten!$N$35+Daten!$L$35+Daten!$O$35</f>
        <v>9615.6505200000029</v>
      </c>
      <c r="AA8" s="6">
        <f>Z8+Daten!$Q$8-Daten!$G$35-Daten!$M$35-Daten!$N$35+Daten!$L$35+Daten!$O$35</f>
        <v>12016.302625000002</v>
      </c>
      <c r="AB8" s="6">
        <f>AA8+Daten!$Q$8-Daten!$G$35-Daten!$M$35-Daten!$N$35+Daten!$L$35+Daten!$O$35</f>
        <v>14416.954730000003</v>
      </c>
      <c r="AC8" s="6">
        <f>AB8+Daten!$Q$8-Daten!$G$35-Daten!$M$35-Daten!$N$35+Daten!$L$35+Daten!$O$35</f>
        <v>16817.606835000006</v>
      </c>
      <c r="AD8" s="6">
        <f>AC8+Daten!$Q$8-Daten!$G$35-Daten!$M$35-Daten!$N$35+Daten!$L$35+Daten!$O$35</f>
        <v>19218.258940000011</v>
      </c>
      <c r="AE8" s="6">
        <f>AD8+Daten!$Q$8-Daten!$G$35-Daten!$M$35-Daten!$N$35+Daten!$L$35+Daten!$O$35</f>
        <v>21618.911045000012</v>
      </c>
      <c r="AF8" s="6">
        <f>AE8+Daten!$Q$8-Daten!$G$35-Daten!$M$35-Daten!$N$35+Daten!$L$35+Daten!$O$35</f>
        <v>24019.563150000013</v>
      </c>
    </row>
    <row r="9" spans="1:32" x14ac:dyDescent="0.2">
      <c r="A9" t="s">
        <v>70</v>
      </c>
      <c r="B9" t="b">
        <v>0</v>
      </c>
      <c r="C9" s="6">
        <f>Daten!$Q$8-Daten!$G$40-Daten!$M$40-Daten!$N$40+Daten!$L$40+Daten!$O$40-(Daten!$H$40*12)</f>
        <v>139.04816500000015</v>
      </c>
      <c r="D9" s="6">
        <f>C9+Daten!$Q$8-Daten!$G$40-Daten!$M$40-Daten!$N$40+Daten!$L$40+Daten!$O$40-(Daten!$H$40*12)</f>
        <v>278.09633000000031</v>
      </c>
      <c r="E9" s="6">
        <f>D9+Daten!$Q$8-Daten!$G$40-Daten!$M$40-Daten!$N$40+Daten!$L$40+Daten!$O$40-(Daten!$H$40*12)</f>
        <v>417.14449500000046</v>
      </c>
      <c r="F9" s="6">
        <f>E9+Daten!$Q$8-Daten!$G$40-Daten!$M$40-Daten!$N$40+Daten!$L$40+Daten!$O$40-(Daten!$H$40*12)</f>
        <v>556.19266000000061</v>
      </c>
      <c r="G9" s="6">
        <f>F9+Daten!$Q$8-Daten!$G$40-Daten!$M$40-Daten!$N$40+Daten!$L$40+Daten!$O$40-(Daten!$H$40*12)</f>
        <v>695.24082500000077</v>
      </c>
      <c r="H9" s="6">
        <f>G9+Daten!$Q$8-Daten!$G$40-Daten!$M$40-Daten!$N$40+Daten!$L$40+Daten!$O$40-(Daten!$H$40*12)</f>
        <v>834.28899000000138</v>
      </c>
      <c r="I9" s="6">
        <f>H9+Daten!$Q$8-Daten!$G$40-Daten!$M$40-Daten!$N$40+Daten!$L$40+Daten!$O$40-(Daten!$H$40*12)</f>
        <v>973.33715500000153</v>
      </c>
      <c r="J9" s="6">
        <f>I9+Daten!$Q$8-Daten!$G$40-Daten!$M$40-Daten!$N$40+Daten!$L$40+Daten!$O$40-(Daten!$H$40*12)</f>
        <v>1112.3853200000017</v>
      </c>
      <c r="K9" s="6">
        <f>J9+Daten!$Q$8-Daten!$G$40-Daten!$M$40-Daten!$N$40+Daten!$L$40+Daten!$O$40-(Daten!$H$40*12)</f>
        <v>1251.4334850000027</v>
      </c>
      <c r="L9" s="6">
        <f>K9+Daten!$Q$8-Daten!$G$40-Daten!$M$40-Daten!$N$40+Daten!$L$40+Daten!$O$40-(Daten!$H$40*12)</f>
        <v>1390.4816500000029</v>
      </c>
      <c r="M9" s="6">
        <f>L9+Daten!$Q$8-Daten!$G$40-Daten!$M$40-Daten!$N$40+Daten!$L$40+Daten!$O$40-(Daten!$H$40*12)</f>
        <v>1529.5298150000031</v>
      </c>
      <c r="N9" s="6">
        <f>M9+Daten!$Q$8-Daten!$G$40-Daten!$M$40-Daten!$N$40+Daten!$L$40+Daten!$O$40-(Daten!$H$40*12)</f>
        <v>1668.5779800000032</v>
      </c>
      <c r="O9" s="6">
        <f>N9+Daten!$Q$8-Daten!$G$40-Daten!$M$40-Daten!$N$40+Daten!$L$40+Daten!$O$40-(Daten!$H$40*12)</f>
        <v>1807.6261450000038</v>
      </c>
      <c r="P9" s="6">
        <f>O9+Daten!$Q$8-Daten!$G$40-Daten!$M$40-Daten!$N$40+Daten!$L$40+Daten!$O$40-(Daten!$H$40*12)</f>
        <v>1946.674310000004</v>
      </c>
      <c r="Q9" s="6">
        <f>P9+Daten!$Q$8-Daten!$G$40-Daten!$M$40-Daten!$N$40+Daten!$L$40+Daten!$O$40-(Daten!$H$40*12)</f>
        <v>2085.7224750000041</v>
      </c>
      <c r="R9" s="6">
        <f>Q9+Daten!$Q$8-Daten!$G$40-Daten!$M$40-Daten!$N$40+Daten!$L$40+Daten!$O$40-(Daten!$H$40*12)</f>
        <v>2224.7706400000043</v>
      </c>
      <c r="S9" s="6">
        <f>R9+Daten!$Q$8-Daten!$G$40-Daten!$M$40-Daten!$N$40+Daten!$L$40+Daten!$O$40-(Daten!$H$40*12)</f>
        <v>2363.8188050000044</v>
      </c>
      <c r="T9" s="6">
        <f>S9+Daten!$Q$8-Daten!$G$40-Daten!$M$40-Daten!$N$40+Daten!$L$40+Daten!$O$40-(Daten!$H$40*12)</f>
        <v>2502.8669700000046</v>
      </c>
      <c r="U9" s="6">
        <f>T9+Daten!$Q$8-Daten!$G$40-Daten!$M$40-Daten!$N$40+Daten!$L$40+Daten!$O$40-(Daten!$H$40*12)</f>
        <v>2641.9151350000047</v>
      </c>
      <c r="V9" s="6">
        <f>U9+Daten!$Q$8-Daten!$G$40-Daten!$M$40-Daten!$N$40+Daten!$L$40+Daten!$O$40-(Daten!$H$40*12)</f>
        <v>2780.9633000000049</v>
      </c>
      <c r="W9" s="6">
        <f>V9+Daten!$Q$8-Daten!$G$40-Daten!$M$40-Daten!$N$40+Daten!$L$40+Daten!$O$40</f>
        <v>5320.011465000005</v>
      </c>
      <c r="X9" s="6">
        <f>W9+Daten!$Q$8-Daten!$G$40-Daten!$M$40-Daten!$N$40+Daten!$L$40+Daten!$O$40</f>
        <v>7859.0596300000061</v>
      </c>
      <c r="Y9" s="6">
        <f>X9+Daten!$Q$8-Daten!$G$40-Daten!$M$40-Daten!$N$40+Daten!$L$40+Daten!$O$40</f>
        <v>10398.107795000007</v>
      </c>
      <c r="Z9" s="6">
        <f>Y9+Daten!$Q$8-Daten!$G$40-Daten!$M$40-Daten!$N$40+Daten!$L$40+Daten!$O$40</f>
        <v>12937.155960000007</v>
      </c>
      <c r="AA9" s="6">
        <f>Z9+Daten!$Q$8-Daten!$G$40-Daten!$M$40-Daten!$N$40+Daten!$L$40+Daten!$O$40</f>
        <v>15476.204125000007</v>
      </c>
      <c r="AB9" s="6">
        <f>AA9+Daten!$Q$8-Daten!$G$40-Daten!$M$40-Daten!$N$40+Daten!$L$40+Daten!$O$40</f>
        <v>18015.252290000004</v>
      </c>
      <c r="AC9" s="6">
        <f>AB9+Daten!$Q$8-Daten!$G$40-Daten!$M$40-Daten!$N$40+Daten!$L$40+Daten!$O$40</f>
        <v>20554.300455000001</v>
      </c>
      <c r="AD9" s="6">
        <f>AC9+Daten!$Q$8-Daten!$G$40-Daten!$M$40-Daten!$N$40+Daten!$L$40+Daten!$O$40</f>
        <v>23093.348619999997</v>
      </c>
      <c r="AE9" s="6">
        <f>AD9+Daten!$Q$8-Daten!$G$40-Daten!$M$40-Daten!$N$40+Daten!$L$40+Daten!$O$40</f>
        <v>25632.396784999994</v>
      </c>
      <c r="AF9" s="6">
        <f>AE9+Daten!$Q$8-Daten!$G$40-Daten!$M$40-Daten!$N$40+Daten!$L$40+Daten!$O$40</f>
        <v>28171.44494999999</v>
      </c>
    </row>
    <row r="10" spans="1:32" x14ac:dyDescent="0.2">
      <c r="A10" t="s">
        <v>71</v>
      </c>
      <c r="B10" t="b">
        <v>0</v>
      </c>
      <c r="C10" s="6">
        <f>Daten!$Q$8-Daten!$G$15-Daten!$N$15+Daten!$L$15+Daten!$O$15-(Daten!$H$30*12)</f>
        <v>-2553.3517149999998</v>
      </c>
      <c r="D10" s="6">
        <f>C10+Daten!$Q$8-Daten!$G$30-Daten!$N$30+Daten!$L$30+Daten!$O$30-(Daten!$H$30*12)</f>
        <v>-4228.0112099999997</v>
      </c>
      <c r="E10" s="6">
        <f>D10+Daten!$Q$8-Daten!$G$30-Daten!$N$30+Daten!$L$30+Daten!$O$30-(Daten!$H$30*12)</f>
        <v>-5902.6707049999995</v>
      </c>
      <c r="F10" s="6">
        <f>E10+Daten!$Q$8-Daten!$G$30-Daten!$N$30+Daten!$L$30+Daten!$O$30-(Daten!$H$30*12)</f>
        <v>-7577.3301999999994</v>
      </c>
      <c r="G10" s="6">
        <f>F10+Daten!$Q$8-Daten!$G$30-Daten!$N$30+Daten!$L$30+Daten!$O$30-(Daten!$H$30*12)</f>
        <v>-9251.9896950000002</v>
      </c>
      <c r="H10" s="6">
        <f>G10+Daten!$Q$8-Daten!$G$30-Daten!$N$30+Daten!$L$30+Daten!$O$30-(Daten!$H$30*12)</f>
        <v>-10926.64919</v>
      </c>
      <c r="I10" s="6">
        <f>H10+Daten!$Q$8-Daten!$G$30-Daten!$N$30+Daten!$L$30+Daten!$O$30-(Daten!$H$30*12)</f>
        <v>-12601.308685</v>
      </c>
      <c r="J10" s="6">
        <f>I10+Daten!$Q$8-Daten!$G$30-Daten!$N$30+Daten!$L$30+Daten!$O$30-(Daten!$H$30*12)</f>
        <v>-14275.96818</v>
      </c>
      <c r="K10" s="6">
        <f>J10+Daten!$Q$8-Daten!$G$30-Daten!$N$30+Daten!$L$30+Daten!$O$30-(Daten!$H$30*12)</f>
        <v>-15950.627675</v>
      </c>
      <c r="L10" s="6">
        <f>K10+Daten!$Q$8-Daten!$G$30-Daten!$N$30+Daten!$L$30+Daten!$O$30-(Daten!$H$30*12)</f>
        <v>-17625.28717</v>
      </c>
      <c r="M10" s="6">
        <f>L10+Daten!$Q$8-Daten!$G$30-Daten!$N$30+Daten!$L$30+Daten!$O$30</f>
        <v>-14975.986665</v>
      </c>
      <c r="N10" s="6">
        <f>M10+Daten!$Q$8-Daten!$G$30-Daten!$N$30+Daten!$L$30+Daten!$O$30</f>
        <v>-12326.686160000001</v>
      </c>
      <c r="O10" s="6">
        <f>N10+Daten!$Q$8-Daten!$G$30-Daten!$N$30+Daten!$L$30+Daten!$O$30</f>
        <v>-9677.3856550000019</v>
      </c>
      <c r="P10" s="6">
        <f>O10+Daten!$Q$8-Daten!$G$30-Daten!$N$30+Daten!$L$30+Daten!$O$30</f>
        <v>-7028.0851500000008</v>
      </c>
      <c r="Q10" s="6">
        <f>P10+Daten!$Q$8-Daten!$G$30-Daten!$N$30+Daten!$L$30+Daten!$O$30</f>
        <v>-4378.7846450000006</v>
      </c>
      <c r="R10" s="6">
        <f>Q10+Daten!$Q$8-Daten!$G$30-Daten!$N$30+Daten!$L$30+Daten!$O$30</f>
        <v>-1729.4841400000005</v>
      </c>
      <c r="S10" s="6">
        <f>R10+Daten!$Q$8-Daten!$G$30-Daten!$N$30+Daten!$L$30+Daten!$O$30</f>
        <v>919.81636499999968</v>
      </c>
      <c r="T10" s="6">
        <f>S10+Daten!$Q$8-Daten!$G$30-Daten!$N$30+Daten!$L$30+Daten!$O$30</f>
        <v>3569.1168699999998</v>
      </c>
      <c r="U10" s="6">
        <f>T10+Daten!$Q$8-Daten!$G$30-Daten!$N$30+Daten!$L$30+Daten!$O$30</f>
        <v>6218.417375</v>
      </c>
      <c r="V10" s="6">
        <f>U10+Daten!$Q$8-Daten!$G$30-Daten!$N$30+Daten!$L$30+Daten!$O$30</f>
        <v>8867.7178800000002</v>
      </c>
      <c r="W10" s="6">
        <f>V10+Daten!$Q$8-Daten!$G$30-Daten!$N$30+Daten!$L$30+Daten!$O$30</f>
        <v>11517.018384999999</v>
      </c>
      <c r="X10" s="6">
        <f>W10+Daten!$Q$8-Daten!$G$30-Daten!$N$30+Daten!$L$30+Daten!$O$30</f>
        <v>14166.318889999999</v>
      </c>
      <c r="Y10" s="6">
        <f>X10+Daten!$Q$8-Daten!$G$30-Daten!$N$30+Daten!$L$30+Daten!$O$30</f>
        <v>16815.619394999998</v>
      </c>
      <c r="Z10" s="6">
        <f>Y10+Daten!$Q$8-Daten!$G$30-Daten!$N$30+Daten!$L$30+Daten!$O$30</f>
        <v>19464.919899999997</v>
      </c>
      <c r="AA10" s="6">
        <f>Z10+Daten!$Q$8-Daten!$G$30-Daten!$N$30+Daten!$L$30+Daten!$O$30</f>
        <v>22114.220404999996</v>
      </c>
      <c r="AB10" s="6">
        <f>AA10+Daten!$Q$8-Daten!$G$30-Daten!$N$30+Daten!$L$30+Daten!$O$30</f>
        <v>24763.520909999996</v>
      </c>
      <c r="AC10" s="6">
        <f>AB10+Daten!$Q$8-Daten!$G$30-Daten!$N$30+Daten!$L$30+Daten!$O$30</f>
        <v>27412.821414999995</v>
      </c>
      <c r="AD10" s="6">
        <f>AC10+Daten!$Q$8-Daten!$G$30-Daten!$N$30+Daten!$L$30+Daten!$O$30</f>
        <v>30062.121919999994</v>
      </c>
      <c r="AE10" s="6">
        <f>AD10+Daten!$Q$8-Daten!$G$30-Daten!$N$30+Daten!$L$30+Daten!$O$30</f>
        <v>32711.422425000001</v>
      </c>
      <c r="AF10" s="6">
        <f>AE10+Daten!$Q$8-Daten!$G$30-Daten!$N$30+Daten!$L$30+Daten!$O$30</f>
        <v>35360.722930000004</v>
      </c>
    </row>
    <row r="11" spans="1:32" x14ac:dyDescent="0.2">
      <c r="A11" t="s">
        <v>72</v>
      </c>
      <c r="B11" t="b">
        <v>0</v>
      </c>
      <c r="C11" s="6">
        <f>Daten!$Q$8-Daten!$G$20-Daten!$N$20+Daten!$L$20+Daten!$O$20-(Daten!$H$35*12)</f>
        <v>-629.39171499999952</v>
      </c>
      <c r="D11" s="6">
        <f>C11+Daten!$Q$8-Daten!$G$35-Daten!$N$35+Daten!$L$35+Daten!$O$35-(Daten!$H$35*12)</f>
        <v>-380.09120999999959</v>
      </c>
      <c r="E11" s="6">
        <f>D11+Daten!$Q$8-Daten!$G$35-Daten!$N$35+Daten!$L$35+Daten!$O$35-(Daten!$H$35*12)</f>
        <v>-130.79070499999943</v>
      </c>
      <c r="F11" s="6">
        <f>E11+Daten!$Q$8-Daten!$G$35-Daten!$N$35+Daten!$L$35+Daten!$O$35-(Daten!$H$35*12)</f>
        <v>118.50980000000072</v>
      </c>
      <c r="G11" s="6">
        <f>F11+Daten!$Q$8-Daten!$G$35-Daten!$N$35+Daten!$L$35+Daten!$O$35-(Daten!$H$35*12)</f>
        <v>367.81030500000088</v>
      </c>
      <c r="H11" s="6">
        <f>G11+Daten!$Q$8-Daten!$G$35-Daten!$N$35+Daten!$L$35+Daten!$O$35-(Daten!$H$35*12)</f>
        <v>617.11081000000104</v>
      </c>
      <c r="I11" s="6">
        <f>H11+Daten!$Q$8-Daten!$G$35-Daten!$N$35+Daten!$L$35+Daten!$O$35-(Daten!$H$35*12)</f>
        <v>866.4113150000012</v>
      </c>
      <c r="J11" s="6">
        <f>I11+Daten!$Q$8-Daten!$G$35-Daten!$N$35+Daten!$L$35+Daten!$O$35-(Daten!$H$35*12)</f>
        <v>1115.7118200000014</v>
      </c>
      <c r="K11" s="6">
        <f>J11+Daten!$Q$8-Daten!$G$35-Daten!$N$35+Daten!$L$35+Daten!$O$35-(Daten!$H$35*12)</f>
        <v>1365.0123250000015</v>
      </c>
      <c r="L11" s="6">
        <f>K11+Daten!$Q$8-Daten!$G$35-Daten!$N$35+Daten!$L$35+Daten!$O$35-(Daten!$H$35*12)</f>
        <v>1614.3128300000017</v>
      </c>
      <c r="M11" s="6">
        <f>L11+Daten!$Q$8-Daten!$G$35-Daten!$N$35+Daten!$L$35+Daten!$O$35-(Daten!$H$35*12)</f>
        <v>1863.6133350000018</v>
      </c>
      <c r="N11" s="6">
        <f>M11+Daten!$Q$8-Daten!$G$35-Daten!$N$35+Daten!$L$35+Daten!$O$35-(Daten!$H$35*12)</f>
        <v>2112.913840000002</v>
      </c>
      <c r="O11" s="6">
        <f>N11+Daten!$Q$8-Daten!$G$35-Daten!$N$35+Daten!$L$35+Daten!$O$35-(Daten!$H$35*12)</f>
        <v>2362.2143450000021</v>
      </c>
      <c r="P11" s="6">
        <f>O11+Daten!$Q$8-Daten!$G$35-Daten!$N$35+Daten!$L$35+Daten!$O$35-(Daten!$H$35*12)</f>
        <v>2611.5148500000023</v>
      </c>
      <c r="Q11" s="6">
        <f>P11+Daten!$Q$8-Daten!$G$35-Daten!$N$35+Daten!$L$35+Daten!$O$35-(Daten!$H$35*12)</f>
        <v>2860.8153550000025</v>
      </c>
      <c r="R11" s="6">
        <f>Q11+Daten!$Q$8-Daten!$G$35-Daten!$N$35+Daten!$L$35+Daten!$O$35-(Daten!$H$35*12)</f>
        <v>3110.1158600000026</v>
      </c>
      <c r="S11" s="6">
        <f>R11+Daten!$Q$8-Daten!$G$35-Daten!$N$35+Daten!$L$35+Daten!$O$35-(Daten!$H$35*12)</f>
        <v>3359.4163650000028</v>
      </c>
      <c r="T11" s="6">
        <f>S11+Daten!$Q$8-Daten!$G$35-Daten!$N$35+Daten!$L$35+Daten!$O$35-(Daten!$H$35*12)</f>
        <v>3608.7168700000029</v>
      </c>
      <c r="U11" s="6">
        <f>T11+Daten!$Q$8-Daten!$G$35-Daten!$N$35+Daten!$L$35+Daten!$O$35-(Daten!$H$35*12)</f>
        <v>3858.0173750000031</v>
      </c>
      <c r="V11" s="6">
        <f>U11+Daten!$Q$8-Daten!$G$35-Daten!$N$35+Daten!$L$35+Daten!$O$35-(Daten!$H$35*12)</f>
        <v>4107.3178800000032</v>
      </c>
      <c r="W11" s="6">
        <f>V11+Daten!$Q$8-Daten!$G$35-Daten!$N$35+Daten!$L$35+Daten!$O$35</f>
        <v>6756.6183850000034</v>
      </c>
      <c r="X11" s="6">
        <f>W11+Daten!$Q$8-Daten!$G$35-Daten!$N$35+Daten!$L$35+Daten!$O$35</f>
        <v>9405.9188900000045</v>
      </c>
      <c r="Y11" s="6">
        <f>X11+Daten!$Q$8-Daten!$G$35-Daten!$N$35+Daten!$L$35+Daten!$O$35</f>
        <v>12055.219395000004</v>
      </c>
      <c r="Z11" s="6">
        <f>Y11+Daten!$Q$8-Daten!$G$35-Daten!$N$35+Daten!$L$35+Daten!$O$35</f>
        <v>14704.519900000003</v>
      </c>
      <c r="AA11" s="6">
        <f>Z11+Daten!$Q$8-Daten!$G$35-Daten!$N$35+Daten!$L$35+Daten!$O$35</f>
        <v>17353.820405000002</v>
      </c>
      <c r="AB11" s="6">
        <f>AA11+Daten!$Q$8-Daten!$G$35-Daten!$N$35+Daten!$L$35+Daten!$O$35</f>
        <v>20003.120910000001</v>
      </c>
      <c r="AC11" s="6">
        <f>AB11+Daten!$Q$8-Daten!$G$35-Daten!$N$35+Daten!$L$35+Daten!$O$35</f>
        <v>22652.421415000001</v>
      </c>
      <c r="AD11" s="6">
        <f>AC11+Daten!$Q$8-Daten!$G$35-Daten!$N$35+Daten!$L$35+Daten!$O$35</f>
        <v>25301.72192</v>
      </c>
      <c r="AE11" s="6">
        <f>AD11+Daten!$Q$8-Daten!$G$35-Daten!$N$35+Daten!$L$35+Daten!$O$35</f>
        <v>27951.022424999999</v>
      </c>
      <c r="AF11" s="6">
        <f>AE11+Daten!$Q$8-Daten!$G$35-Daten!$N$35+Daten!$L$35+Daten!$O$35</f>
        <v>30600.322929999998</v>
      </c>
    </row>
    <row r="12" spans="1:32" x14ac:dyDescent="0.2">
      <c r="A12" t="s">
        <v>73</v>
      </c>
      <c r="B12" t="b">
        <v>0</v>
      </c>
      <c r="C12" s="6">
        <f>Daten!$Q$8-Daten!$G$25-Daten!$N$25+Daten!$L$25+Daten!$O$25-(Daten!$H$40*12)</f>
        <v>-518.9077149999996</v>
      </c>
      <c r="D12" s="6">
        <f>C12+Daten!$Q$8-Daten!$G$40-Daten!$N$40+Daten!$L$40+Daten!$O$40-(Daten!$H$40*12)</f>
        <v>-95.689949999999044</v>
      </c>
      <c r="E12" s="6">
        <f>D12+Daten!$Q$8-Daten!$G$40-Daten!$N$40+Daten!$L$40+Daten!$O$40-(Daten!$H$40*12)</f>
        <v>327.52781500000128</v>
      </c>
      <c r="F12" s="6">
        <f>E12+Daten!$Q$8-Daten!$G$40-Daten!$N$40+Daten!$L$40+Daten!$O$40-(Daten!$H$40*12)</f>
        <v>750.74558000000206</v>
      </c>
      <c r="G12" s="6">
        <f>F12+Daten!$Q$8-Daten!$G$40-Daten!$N$40+Daten!$L$40+Daten!$O$40-(Daten!$H$40*12)</f>
        <v>1173.9633450000024</v>
      </c>
      <c r="H12" s="6">
        <f>G12+Daten!$Q$8-Daten!$G$40-Daten!$N$40+Daten!$L$40+Daten!$O$40-(Daten!$H$40*12)</f>
        <v>1597.1811100000036</v>
      </c>
      <c r="I12" s="6">
        <f>H12+Daten!$Q$8-Daten!$G$40-Daten!$N$40+Daten!$L$40+Daten!$O$40-(Daten!$H$40*12)</f>
        <v>2020.3988750000044</v>
      </c>
      <c r="J12" s="6">
        <f>I12+Daten!$Q$8-Daten!$G$40-Daten!$N$40+Daten!$L$40+Daten!$O$40-(Daten!$H$40*12)</f>
        <v>2443.6166400000047</v>
      </c>
      <c r="K12" s="6">
        <f>J12+Daten!$Q$8-Daten!$G$40-Daten!$N$40+Daten!$L$40+Daten!$O$40-(Daten!$H$40*12)</f>
        <v>2866.8344050000051</v>
      </c>
      <c r="L12" s="6">
        <f>K12+Daten!$Q$8-Daten!$G$40-Daten!$N$40+Daten!$L$40+Daten!$O$40-(Daten!$H$40*12)</f>
        <v>3290.0521700000054</v>
      </c>
      <c r="M12" s="6">
        <f>L12+Daten!$Q$8-Daten!$G$40-Daten!$N$40+Daten!$L$40+Daten!$O$40-(Daten!$H$40*12)</f>
        <v>3713.2699350000057</v>
      </c>
      <c r="N12" s="6">
        <f>M12+Daten!$Q$8-Daten!$G$40-Daten!$N$40+Daten!$L$40+Daten!$O$40-(Daten!$H$40*12)</f>
        <v>4136.487700000006</v>
      </c>
      <c r="O12" s="6">
        <f>N12+Daten!$Q$8-Daten!$G$40-Daten!$N$40+Daten!$L$40+Daten!$O$40-(Daten!$H$40*12)</f>
        <v>4559.7054650000064</v>
      </c>
      <c r="P12" s="6">
        <f>O12+Daten!$Q$8-Daten!$G$40-Daten!$N$40+Daten!$L$40+Daten!$O$40-(Daten!$H$40*12)</f>
        <v>4982.9232300000067</v>
      </c>
      <c r="Q12" s="6">
        <f>P12+Daten!$Q$8-Daten!$G$40-Daten!$N$40+Daten!$L$40+Daten!$O$40-(Daten!$H$40*12)</f>
        <v>5406.140995000007</v>
      </c>
      <c r="R12" s="6">
        <f>Q12+Daten!$Q$8-Daten!$G$40-Daten!$N$40+Daten!$L$40+Daten!$O$40-(Daten!$H$40*12)</f>
        <v>5829.3587600000083</v>
      </c>
      <c r="S12" s="6">
        <f>R12+Daten!$Q$8-Daten!$G$40-Daten!$N$40+Daten!$L$40+Daten!$O$40-(Daten!$H$40*12)</f>
        <v>6252.5765250000095</v>
      </c>
      <c r="T12" s="6">
        <f>S12+Daten!$Q$8-Daten!$G$40-Daten!$N$40+Daten!$L$40+Daten!$O$40-(Daten!$H$40*12)</f>
        <v>6675.7942900000107</v>
      </c>
      <c r="U12" s="6">
        <f>T12+Daten!$Q$8-Daten!$G$40-Daten!$N$40+Daten!$L$40+Daten!$O$40-(Daten!$H$40*12)</f>
        <v>7099.012055000012</v>
      </c>
      <c r="V12" s="6">
        <f>U12+Daten!$Q$8-Daten!$G$40-Daten!$N$40+Daten!$L$40+Daten!$O$40-(Daten!$H$40*12)</f>
        <v>7522.2298200000132</v>
      </c>
      <c r="W12" s="6">
        <f>V12+Daten!$Q$8-Daten!$G$40-Daten!$N$40+Daten!$L$40+Daten!$O$40</f>
        <v>10345.447585000014</v>
      </c>
      <c r="X12" s="6">
        <f>W12+Daten!$Q$8-Daten!$G$40-Daten!$N$40+Daten!$L$40+Daten!$O$40</f>
        <v>13168.665350000016</v>
      </c>
      <c r="Y12" s="6">
        <f>X12+Daten!$Q$8-Daten!$G$40-Daten!$N$40+Daten!$L$40+Daten!$O$40</f>
        <v>15991.883115000017</v>
      </c>
      <c r="Z12" s="6">
        <f>Y12+Daten!$Q$8-Daten!$G$40-Daten!$N$40+Daten!$L$40+Daten!$O$40</f>
        <v>18815.100880000016</v>
      </c>
      <c r="AA12" s="6">
        <f>Z12+Daten!$Q$8-Daten!$G$40-Daten!$N$40+Daten!$L$40+Daten!$O$40</f>
        <v>21638.318645000014</v>
      </c>
      <c r="AB12" s="6">
        <f>AA12+Daten!$Q$8-Daten!$G$40-Daten!$N$40+Daten!$L$40+Daten!$O$40</f>
        <v>24461.536410000012</v>
      </c>
      <c r="AC12" s="6">
        <f>AB12+Daten!$Q$8-Daten!$G$40-Daten!$N$40+Daten!$L$40+Daten!$O$40</f>
        <v>27284.754175000009</v>
      </c>
      <c r="AD12" s="6">
        <f>AC12+Daten!$Q$8-Daten!$G$40-Daten!$N$40+Daten!$L$40+Daten!$O$40</f>
        <v>30107.971940000007</v>
      </c>
      <c r="AE12" s="6">
        <f>AD12+Daten!$Q$8-Daten!$G$40-Daten!$N$40+Daten!$L$40+Daten!$O$40</f>
        <v>32931.189705000012</v>
      </c>
      <c r="AF12" s="6">
        <f>AE12+Daten!$Q$8-Daten!$G$40-Daten!$N$40+Daten!$L$40+Daten!$O$40</f>
        <v>35754.407470000013</v>
      </c>
    </row>
    <row r="13" spans="1:32" x14ac:dyDescent="0.2">
      <c r="A13" t="s">
        <v>79</v>
      </c>
      <c r="B13" t="b">
        <v>0</v>
      </c>
      <c r="C13" s="6">
        <f>Daten!$Q$8-Daten!$G$20-Daten!$N$20+Daten!$L$20+Daten!$O$20-(Daten!$H$35*12)</f>
        <v>-629.39171499999952</v>
      </c>
      <c r="D13" s="6">
        <f>C13+Daten!$Q$8-Daten!$G$45-Daten!$N$45+Daten!$L$45+Daten!$O$45-(Daten!$H$45*12)</f>
        <v>660.91220400000066</v>
      </c>
      <c r="E13" s="6">
        <f>D13+Daten!$Q$8-Daten!$G$45-Daten!$N$45+Daten!$L$45+Daten!$O$45-(Daten!$H$45*12)</f>
        <v>1951.2161230000011</v>
      </c>
      <c r="F13" s="6">
        <f>E13+Daten!$Q$8-Daten!$G$45-Daten!$N$45+Daten!$L$45+Daten!$O$45-(Daten!$H$45*12)</f>
        <v>3241.520042000001</v>
      </c>
      <c r="G13" s="6">
        <f>F13+Daten!$Q$8-Daten!$G$45-Daten!$N$45+Daten!$L$45+Daten!$O$45-(Daten!$H$45*12)</f>
        <v>4531.823961000001</v>
      </c>
      <c r="H13" s="6">
        <f>G13+Daten!$Q$8-Daten!$G$45-Daten!$N$45+Daten!$L$45+Daten!$O$45-(Daten!$H$45*12)</f>
        <v>5822.12788</v>
      </c>
      <c r="I13" s="6">
        <f>H13+Daten!$Q$8-Daten!$G$45-Daten!$N$45+Daten!$L$45+Daten!$O$45-(Daten!$H$45*12)</f>
        <v>7112.4317989999981</v>
      </c>
      <c r="J13" s="6">
        <f>I13+Daten!$Q$8-Daten!$G$45-Daten!$N$45+Daten!$L$45+Daten!$O$45-(Daten!$H$45*12)</f>
        <v>8402.7357179999963</v>
      </c>
      <c r="K13" s="6">
        <f>J13+Daten!$Q$8-Daten!$G$45-Daten!$N$45+Daten!$L$45+Daten!$O$45-(Daten!$H$45*12)</f>
        <v>9693.0396369999944</v>
      </c>
      <c r="L13" s="6">
        <f>K13+Daten!$Q$8-Daten!$G$45-Daten!$N$45+Daten!$L$45+Daten!$O$45-(Daten!$H$45*12)</f>
        <v>10983.343555999993</v>
      </c>
      <c r="M13" s="6">
        <f>L13+Daten!$Q$8-Daten!$G$45-Daten!$N$45+Daten!$L$45+Daten!$O$45-(Daten!$H$45*12)</f>
        <v>12273.647474999991</v>
      </c>
      <c r="N13" s="6">
        <f>M13+Daten!$Q$8-Daten!$G$45-Daten!$N$45+Daten!$L$45+Daten!$O$45-(Daten!$H$45*12)</f>
        <v>13563.951393999989</v>
      </c>
      <c r="O13" s="6">
        <f>N13+Daten!$Q$8-Daten!$G$45-Daten!$N$45+Daten!$L$45+Daten!$O$45-(Daten!$H$45*12)</f>
        <v>14854.255312999987</v>
      </c>
      <c r="P13" s="6">
        <f>O13+Daten!$Q$8-Daten!$G$45-Daten!$N$45+Daten!$L$45+Daten!$O$45-(Daten!$H$45*12)</f>
        <v>16144.559231999989</v>
      </c>
      <c r="Q13" s="6">
        <f>P13+Daten!$Q$8-Daten!$G$45-Daten!$N$45+Daten!$L$45+Daten!$O$45-(Daten!$H$45*12)</f>
        <v>17434.86315099999</v>
      </c>
      <c r="R13" s="6">
        <f>Q13+Daten!$Q$8-Daten!$G$45-Daten!$N$45+Daten!$L$45+Daten!$O$45-(Daten!$H$45*12)</f>
        <v>18725.167069999992</v>
      </c>
      <c r="S13" s="6">
        <f>R13+Daten!$Q$8-Daten!$G$45-Daten!$N$45+Daten!$L$45+Daten!$O$45-(Daten!$H$45*12)</f>
        <v>20015.470988999994</v>
      </c>
      <c r="T13" s="6">
        <f>S13+Daten!$Q$8-Daten!$G$45-Daten!$N$45+Daten!$L$45+Daten!$O$45-(Daten!$H$45*12)</f>
        <v>21305.774907999996</v>
      </c>
      <c r="U13" s="6">
        <f>T13+Daten!$Q$8-Daten!$G$45-Daten!$N$45+Daten!$L$45+Daten!$O$45-(Daten!$H$45*12)</f>
        <v>22596.078826999998</v>
      </c>
      <c r="V13" s="6">
        <f>U13+Daten!$Q$8-Daten!$G$45-Daten!$N$45+Daten!$L$45+Daten!$O$45-(Daten!$H$45*12)</f>
        <v>23886.382745999999</v>
      </c>
      <c r="W13" s="6">
        <f>V13+Daten!$Q$8-Daten!$G$45-Daten!$N$45+Daten!$L$45+Daten!$O$45</f>
        <v>27576.686665000001</v>
      </c>
      <c r="X13" s="6">
        <f>W13+Daten!$Q$8-Daten!$G$45-Daten!$N$45+Daten!$L$45+Daten!$O$45</f>
        <v>31266.990584000003</v>
      </c>
      <c r="Y13" s="6">
        <f>X13+Daten!$Q$8-Daten!$G$45-Daten!$N$45+Daten!$L$45+Daten!$O$45</f>
        <v>34957.294503000005</v>
      </c>
      <c r="Z13" s="6">
        <f>Y13+Daten!$Q$8-Daten!$G$45-Daten!$N$45+Daten!$L$45+Daten!$O$45</f>
        <v>38647.598422000003</v>
      </c>
      <c r="AA13" s="6">
        <f>Z13+Daten!$Q$8-Daten!$G$45-Daten!$N$45+Daten!$L$45+Daten!$O$45</f>
        <v>42337.902341000001</v>
      </c>
      <c r="AB13" s="6">
        <f>AA13+Daten!$Q$8-Daten!$G$45-Daten!$N$45+Daten!$L$45+Daten!$O$45</f>
        <v>46028.206259999999</v>
      </c>
      <c r="AC13" s="6">
        <f>AB13+Daten!$Q$8-Daten!$G$45-Daten!$N$45+Daten!$L$45+Daten!$O$45</f>
        <v>49718.510178999997</v>
      </c>
      <c r="AD13" s="6">
        <f>AC13+Daten!$Q$8-Daten!$G$45-Daten!$N$45+Daten!$L$45+Daten!$O$45</f>
        <v>53408.814097999995</v>
      </c>
      <c r="AE13" s="6">
        <f>AD13+Daten!$Q$8-Daten!$G$45-Daten!$N$45+Daten!$L$45+Daten!$O$45</f>
        <v>57099.118016999993</v>
      </c>
      <c r="AF13" s="6">
        <f>AE13+Daten!$Q$8-Daten!$G$45-Daten!$N$45+Daten!$L$45+Daten!$O$45</f>
        <v>60789.421935999992</v>
      </c>
    </row>
    <row r="14" spans="1:32" x14ac:dyDescent="0.2">
      <c r="A14" t="s">
        <v>80</v>
      </c>
      <c r="B14" t="b">
        <v>0</v>
      </c>
      <c r="C14" s="6">
        <f>Daten!$Q$8-Daten!$G$25-Daten!$N$25+Daten!$L$25+Daten!$O$25-(Daten!$H$40*12)</f>
        <v>-518.9077149999996</v>
      </c>
      <c r="D14" s="6">
        <f>C14+Daten!$Q$8-Daten!$G$50-Daten!$N$50+Daten!$L$50+Daten!$O$50-(Daten!$H$50*12)</f>
        <v>1009.0831260000014</v>
      </c>
      <c r="E14" s="6">
        <f>D14+Daten!$Q$8-Daten!$G$50-Daten!$N$50+Daten!$L$50+Daten!$O$50-(Daten!$H$50*12)</f>
        <v>2537.0739670000021</v>
      </c>
      <c r="F14" s="6">
        <f>E14+Daten!$Q$8-Daten!$G$50-Daten!$N$50+Daten!$L$50+Daten!$O$50-(Daten!$H$50*12)</f>
        <v>4065.0648080000037</v>
      </c>
      <c r="G14" s="6">
        <f>F14+Daten!$Q$8-Daten!$G$50-Daten!$N$50+Daten!$L$50+Daten!$O$50-(Daten!$H$50*12)</f>
        <v>5593.0556490000054</v>
      </c>
      <c r="H14" s="6">
        <f>G14+Daten!$Q$8-Daten!$G$50-Daten!$N$50+Daten!$L$50+Daten!$O$50-(Daten!$H$50*12)</f>
        <v>7121.0464900000043</v>
      </c>
      <c r="I14" s="6">
        <f>H14+Daten!$Q$8-Daten!$G$50-Daten!$N$50+Daten!$L$50+Daten!$O$50-(Daten!$H$50*12)</f>
        <v>8649.0373310000032</v>
      </c>
      <c r="J14" s="6">
        <f>I14+Daten!$Q$8-Daten!$G$50-Daten!$N$50+Daten!$L$50+Daten!$O$50-(Daten!$H$50*12)</f>
        <v>10177.028172000002</v>
      </c>
      <c r="K14" s="6">
        <f>J14+Daten!$Q$8-Daten!$G$50-Daten!$N$50+Daten!$L$50+Daten!$O$50-(Daten!$H$50*12)</f>
        <v>11705.019013000001</v>
      </c>
      <c r="L14" s="6">
        <f>K14+Daten!$Q$8-Daten!$G$50-Daten!$N$50+Daten!$L$50+Daten!$O$50-(Daten!$H$50*12)</f>
        <v>13233.009854</v>
      </c>
      <c r="M14" s="6">
        <f>L14+Daten!$Q$8-Daten!$G$50-Daten!$N$50+Daten!$L$50+Daten!$O$50-(Daten!$H$50*12)</f>
        <v>14761.000694999999</v>
      </c>
      <c r="N14" s="6">
        <f>M14+Daten!$Q$8-Daten!$G$50-Daten!$N$50+Daten!$L$50+Daten!$O$50-(Daten!$H$50*12)</f>
        <v>16288.991535999998</v>
      </c>
      <c r="O14" s="6">
        <f>N14+Daten!$Q$8-Daten!$G$50-Daten!$N$50+Daten!$L$50+Daten!$O$50-(Daten!$H$50*12)</f>
        <v>17816.982376999997</v>
      </c>
      <c r="P14" s="6">
        <f>O14+Daten!$Q$8-Daten!$G$50-Daten!$N$50+Daten!$L$50+Daten!$O$50-(Daten!$H$50*12)</f>
        <v>19344.973217999996</v>
      </c>
      <c r="Q14" s="6">
        <f>P14+Daten!$Q$8-Daten!$G$50-Daten!$N$50+Daten!$L$50+Daten!$O$50-(Daten!$H$50*12)</f>
        <v>20872.964058999994</v>
      </c>
      <c r="R14" s="6">
        <f>Q14+Daten!$Q$8-Daten!$G$50-Daten!$N$50+Daten!$L$50+Daten!$O$50-(Daten!$H$50*12)</f>
        <v>22400.954899999993</v>
      </c>
      <c r="S14" s="6">
        <f>R14+Daten!$Q$8-Daten!$G$50-Daten!$N$50+Daten!$L$50+Daten!$O$50-(Daten!$H$50*12)</f>
        <v>23928.945740999992</v>
      </c>
      <c r="T14" s="6">
        <f>S14+Daten!$Q$8-Daten!$G$50-Daten!$N$50+Daten!$L$50+Daten!$O$50-(Daten!$H$50*12)</f>
        <v>25456.936581999991</v>
      </c>
      <c r="U14" s="6">
        <f>T14+Daten!$Q$8-Daten!$G$50-Daten!$N$50+Daten!$L$50+Daten!$O$50-(Daten!$H$50*12)</f>
        <v>26984.92742299999</v>
      </c>
      <c r="V14" s="6">
        <f>U14+Daten!$Q$8-Daten!$G$50-Daten!$N$50+Daten!$L$50+Daten!$O$50-(Daten!$H$50*12)</f>
        <v>28512.918263999989</v>
      </c>
      <c r="W14" s="6">
        <f>V14+Daten!$Q$8-Daten!$G$50-Daten!$N$50+Daten!$L$50+Daten!$O$50</f>
        <v>32440.909104999988</v>
      </c>
      <c r="X14" s="6">
        <f>W14+Daten!$Q$8-Daten!$G$50-Daten!$N$50+Daten!$L$50+Daten!$O$50</f>
        <v>36368.899945999998</v>
      </c>
      <c r="Y14" s="6">
        <f>X14+Daten!$Q$8-Daten!$G$50-Daten!$N$50+Daten!$L$50+Daten!$O$50</f>
        <v>40296.890787000004</v>
      </c>
      <c r="Z14" s="6">
        <f>Y14+Daten!$Q$8-Daten!$G$50-Daten!$N$50+Daten!$L$50+Daten!$O$50</f>
        <v>44224.88162800001</v>
      </c>
      <c r="AA14" s="6">
        <f>Z14+Daten!$Q$8-Daten!$G$50-Daten!$N$50+Daten!$L$50+Daten!$O$50</f>
        <v>48152.872469000016</v>
      </c>
      <c r="AB14" s="6">
        <f>AA14+Daten!$Q$8-Daten!$G$50-Daten!$N$50+Daten!$L$50+Daten!$O$50</f>
        <v>52080.863310000022</v>
      </c>
      <c r="AC14" s="6">
        <f>AB14+Daten!$Q$8-Daten!$G$50-Daten!$N$50+Daten!$L$50+Daten!$O$50</f>
        <v>56008.854151000029</v>
      </c>
      <c r="AD14" s="6">
        <f>AC14+Daten!$Q$8-Daten!$G$50-Daten!$N$50+Daten!$L$50+Daten!$O$50</f>
        <v>59936.844992000035</v>
      </c>
      <c r="AE14" s="6">
        <f>AD14+Daten!$Q$8-Daten!$G$50-Daten!$N$50+Daten!$L$50+Daten!$O$50</f>
        <v>63864.835833000041</v>
      </c>
      <c r="AF14" s="6">
        <f>AE14+Daten!$Q$8-Daten!$G$50-Daten!$N$50+Daten!$L$50+Daten!$O$50</f>
        <v>67792.82667400004</v>
      </c>
    </row>
    <row r="15" spans="1:32" x14ac:dyDescent="0.2">
      <c r="C15" s="14">
        <f>Daten!J50</f>
        <v>0.246</v>
      </c>
      <c r="D15" s="16">
        <f>(C15*Daten!$J$43)+C15</f>
        <v>0.24845999999999999</v>
      </c>
      <c r="E15" s="16">
        <f>(D15*Daten!$J$43)+D15</f>
        <v>0.25094459999999996</v>
      </c>
      <c r="F15" s="16">
        <f>(E15*Daten!$J$43)+E15</f>
        <v>0.25345404599999999</v>
      </c>
      <c r="G15" s="16">
        <f>(F15*Daten!$J$43)+F15</f>
        <v>0.25598858646</v>
      </c>
      <c r="H15" s="16">
        <f>(G15*Daten!$J$43)+G15</f>
        <v>0.25854847232459999</v>
      </c>
      <c r="I15" s="16">
        <f>(H15*Daten!$J$43)+H15</f>
        <v>0.26113395704784598</v>
      </c>
      <c r="J15" s="16">
        <f>(I15*Daten!$J$43)+I15</f>
        <v>0.26374529661832441</v>
      </c>
      <c r="K15" s="16">
        <f>(J15*Daten!$J$43)+J15</f>
        <v>0.26638274958450764</v>
      </c>
      <c r="L15" s="16">
        <f>(K15*Daten!$J$43)+K15</f>
        <v>0.26904657708035273</v>
      </c>
      <c r="M15" s="16">
        <f>(L15*Daten!$J$43)+L15</f>
        <v>0.27173704285115624</v>
      </c>
      <c r="N15" s="16">
        <f>(M15*Daten!$J$43)+M15</f>
        <v>0.2744544132796678</v>
      </c>
      <c r="O15" s="16">
        <f>(N15*Daten!$J$43)+N15</f>
        <v>0.27719895741246448</v>
      </c>
      <c r="P15" s="16">
        <f>(O15*Daten!$J$43)+O15</f>
        <v>0.27997094698658914</v>
      </c>
      <c r="Q15" s="16">
        <f>(P15*Daten!$J$43)+P15</f>
        <v>0.28277065645645505</v>
      </c>
      <c r="R15" s="16">
        <f>(Q15*Daten!$J$43)+Q15</f>
        <v>0.2855983630210196</v>
      </c>
      <c r="S15" s="16">
        <f>(R15*Daten!$J$43)+R15</f>
        <v>0.28845434665122982</v>
      </c>
      <c r="T15" s="16">
        <f>(S15*Daten!$J$43)+S15</f>
        <v>0.29133889011774211</v>
      </c>
      <c r="U15" s="16">
        <f>(T15*Daten!$J$43)+T15</f>
        <v>0.29425227901891954</v>
      </c>
      <c r="V15" s="16">
        <f>(U15*Daten!$J$43)+U15</f>
        <v>0.29719480180910873</v>
      </c>
      <c r="W15" s="16">
        <f>(V15*Daten!$J$43)+V15</f>
        <v>0.30016674982719982</v>
      </c>
      <c r="X15" s="16">
        <f>(W15*Daten!$J$43)+W15</f>
        <v>0.30316841732547184</v>
      </c>
      <c r="Y15" s="16">
        <f>(X15*Daten!$J$43)+X15</f>
        <v>0.30620010149872656</v>
      </c>
      <c r="Z15" s="16">
        <f>(Y15*Daten!$J$43)+Y15</f>
        <v>0.30926210251371383</v>
      </c>
      <c r="AA15" s="16">
        <f>(Z15*Daten!$J$43)+Z15</f>
        <v>0.31235472353885096</v>
      </c>
      <c r="AB15" s="16">
        <f>(AA15*Daten!$J$43)+AA15</f>
        <v>0.31547827077423946</v>
      </c>
      <c r="AC15" s="16">
        <f>(AB15*Daten!$J$43)+AB15</f>
        <v>0.31863305348198184</v>
      </c>
      <c r="AD15" s="16">
        <f>(AC15*Daten!$J$43)+AC15</f>
        <v>0.32181938401680166</v>
      </c>
      <c r="AE15" s="16">
        <f>(AD15*Daten!$J$43)+AD15</f>
        <v>0.32503757785696968</v>
      </c>
      <c r="AF15" s="16">
        <f>(AE15*Daten!$J$43)+AE15</f>
        <v>0.32828795363553936</v>
      </c>
    </row>
    <row r="16" spans="1:32" x14ac:dyDescent="0.2">
      <c r="A16" t="s">
        <v>81</v>
      </c>
      <c r="B16" t="b">
        <v>0</v>
      </c>
      <c r="C16" s="6">
        <f>Daten!$Q$8-Daten!$G$20-((Daten!$I$20-Daten!$D$20)*C15)+Daten!$L$20+Daten!$O$20-(Daten!$H$35*12)</f>
        <v>-629.39171499999952</v>
      </c>
      <c r="D16" s="6">
        <f>C16+Daten!$Q$8-Daten!$G$45-((Daten!$I$45-Daten!$D$45)*D15)+Daten!$L$45+Daten!$O$45-(Daten!$H$45*12)</f>
        <v>655.81112340000072</v>
      </c>
      <c r="E16" s="6">
        <f>D16+Daten!$Q$8-Daten!$G$45-((Daten!$I$45-Daten!$D$45)*E15)+Daten!$L$45+Daten!$O$45-(Daten!$H$45*12)</f>
        <v>1935.861870394001</v>
      </c>
      <c r="F16" s="6">
        <f>E16+Daten!$Q$8-Daten!$G$45-((Daten!$I$45-Daten!$D$45)*F15)+Daten!$L$45+Daten!$O$45-(Daten!$H$45*12)</f>
        <v>3210.7090050679417</v>
      </c>
      <c r="G16" s="6">
        <f>F16+Daten!$Q$8-Daten!$G$45-((Daten!$I$45-Daten!$D$45)*G15)+Daten!$L$45+Daten!$O$45-(Daten!$H$45*12)</f>
        <v>4480.3004912986216</v>
      </c>
      <c r="H16" s="6">
        <f>G16+Daten!$Q$8-Daten!$G$45-((Daten!$I$45-Daten!$D$45)*H15)+Daten!$L$45+Daten!$O$45-(Daten!$H$45*12)</f>
        <v>5744.583772601608</v>
      </c>
      <c r="I16" s="6">
        <f>H16+Daten!$Q$8-Daten!$G$45-((Daten!$I$45-Daten!$D$45)*I15)+Daten!$L$45+Daten!$O$45-(Daten!$H$45*12)</f>
        <v>7003.505766927623</v>
      </c>
      <c r="J16" s="6">
        <f>I16+Daten!$Q$8-Daten!$G$45-((Daten!$I$45-Daten!$D$45)*J15)+Daten!$L$45+Daten!$O$45-(Daten!$H$45*12)</f>
        <v>8257.0128614068999</v>
      </c>
      <c r="K16" s="6">
        <f>J16+Daten!$Q$8-Daten!$G$45-((Daten!$I$45-Daten!$D$45)*K15)+Daten!$L$45+Daten!$O$45-(Daten!$H$45*12)</f>
        <v>9505.050907040968</v>
      </c>
      <c r="L16" s="6">
        <f>K16+Daten!$Q$8-Daten!$G$45-((Daten!$I$45-Daten!$D$45)*L15)+Daten!$L$45+Daten!$O$45-(Daten!$H$45*12)</f>
        <v>10747.565213341377</v>
      </c>
      <c r="M16" s="6">
        <f>L16+Daten!$Q$8-Daten!$G$45-((Daten!$I$45-Daten!$D$45)*M15)+Daten!$L$45+Daten!$O$45-(Daten!$H$45*12)</f>
        <v>11984.500542914791</v>
      </c>
      <c r="N16" s="6">
        <f>M16+Daten!$Q$8-Daten!$G$45-((Daten!$I$45-Daten!$D$45)*N15)+Daten!$L$45+Daten!$O$45-(Daten!$H$45*12)</f>
        <v>13215.80110599394</v>
      </c>
      <c r="O16" s="6">
        <f>N16+Daten!$Q$8-Daten!$G$45-((Daten!$I$45-Daten!$D$45)*O15)+Daten!$L$45+Daten!$O$45-(Daten!$H$45*12)</f>
        <v>14441.41055491388</v>
      </c>
      <c r="P16" s="6">
        <f>O16+Daten!$Q$8-Daten!$G$45-((Daten!$I$45-Daten!$D$45)*P15)+Daten!$L$45+Daten!$O$45-(Daten!$H$45*12)</f>
        <v>15661.271978533019</v>
      </c>
      <c r="Q16" s="6">
        <f>P16+Daten!$Q$8-Daten!$G$45-((Daten!$I$45-Daten!$D$45)*Q15)+Daten!$L$45+Daten!$O$45-(Daten!$H$45*12)</f>
        <v>16875.327896598348</v>
      </c>
      <c r="R16" s="6">
        <f>Q16+Daten!$Q$8-Daten!$G$45-((Daten!$I$45-Daten!$D$45)*R15)+Daten!$L$45+Daten!$O$45-(Daten!$H$45*12)</f>
        <v>18083.520254054332</v>
      </c>
      <c r="S16" s="6">
        <f>R16+Daten!$Q$8-Daten!$G$45-((Daten!$I$45-Daten!$D$45)*S15)+Daten!$L$45+Daten!$O$45-(Daten!$H$45*12)</f>
        <v>19285.790415294876</v>
      </c>
      <c r="T16" s="6">
        <f>S16+Daten!$Q$8-Daten!$G$45-((Daten!$I$45-Daten!$D$45)*T15)+Daten!$L$45+Daten!$O$45-(Daten!$H$45*12)</f>
        <v>20482.079158357825</v>
      </c>
      <c r="U16" s="6">
        <f>T16+Daten!$Q$8-Daten!$G$45-((Daten!$I$45-Daten!$D$45)*U15)+Daten!$L$45+Daten!$O$45-(Daten!$H$45*12)</f>
        <v>21672.326669061404</v>
      </c>
      <c r="V16" s="6">
        <f>U16+Daten!$Q$8-Daten!$G$45-((Daten!$I$45-Daten!$D$45)*V15)+Daten!$L$45+Daten!$O$45-(Daten!$H$45*12)</f>
        <v>22856.472535082019</v>
      </c>
      <c r="W16" s="6">
        <f>V16+Daten!$Q$8-Daten!$G$45-((Daten!$I$45-Daten!$D$45)*W15)+Daten!$L$45+Daten!$O$45</f>
        <v>26434.45573997284</v>
      </c>
      <c r="X16" s="6">
        <f>W16+Daten!$Q$8-Daten!$G$45-((Daten!$I$45-Daten!$D$45)*X15)+Daten!$L$45+Daten!$O$45</f>
        <v>30006.214657122568</v>
      </c>
      <c r="Y16" s="6">
        <f>X16+Daten!$Q$8-Daten!$G$45-((Daten!$I$45-Daten!$D$45)*Y15)+Daten!$L$45+Daten!$O$45</f>
        <v>33571.687043653794</v>
      </c>
      <c r="Z16" s="6">
        <f>Y16+Daten!$Q$8-Daten!$G$45-((Daten!$I$45-Daten!$D$45)*Z15)+Daten!$L$45+Daten!$O$45</f>
        <v>37130.810034260328</v>
      </c>
      <c r="AA16" s="6">
        <f>Z16+Daten!$Q$8-Daten!$G$45-((Daten!$I$45-Daten!$D$45)*AA15)+Daten!$L$45+Daten!$O$45</f>
        <v>40683.520134982929</v>
      </c>
      <c r="AB16" s="6">
        <f>AA16+Daten!$Q$8-Daten!$G$45-((Daten!$I$45-Daten!$D$45)*AB15)+Daten!$L$45+Daten!$O$45</f>
        <v>44229.753216922756</v>
      </c>
      <c r="AC16" s="6">
        <f>AB16+Daten!$Q$8-Daten!$G$45-((Daten!$I$45-Daten!$D$45)*AC15)+Daten!$L$45+Daten!$O$45</f>
        <v>47769.444509891982</v>
      </c>
      <c r="AD16" s="6">
        <f>AC16+Daten!$Q$8-Daten!$G$45-((Daten!$I$45-Daten!$D$45)*AD15)+Daten!$L$45+Daten!$O$45</f>
        <v>51302.528596000899</v>
      </c>
      <c r="AE16" s="6">
        <f>AD16+Daten!$Q$8-Daten!$G$45-((Daten!$I$45-Daten!$D$45)*AE15)+Daten!$L$45+Daten!$O$45</f>
        <v>54828.939403180906</v>
      </c>
      <c r="AF16" s="6">
        <f>AE16+Daten!$Q$8-Daten!$G$45-((Daten!$I$45-Daten!$D$45)*AF15)+Daten!$L$45+Daten!$O$45</f>
        <v>58348.610198642709</v>
      </c>
    </row>
    <row r="17" spans="1:32" x14ac:dyDescent="0.2">
      <c r="A17" t="s">
        <v>82</v>
      </c>
      <c r="B17" t="b">
        <v>0</v>
      </c>
      <c r="C17" s="6">
        <f>Daten!$Q$8-Daten!$G$25-((Daten!$I$25-Daten!$D$25)*C15)+Daten!$L$25+Daten!$O$25-(Daten!$H$40*12)</f>
        <v>-518.9077149999996</v>
      </c>
      <c r="D17" s="6">
        <f>C17+Daten!$Q$8-Daten!$G$50-((Daten!$I$50-Daten!$D$50)*D15)+Daten!$L$50+Daten!$O$50-(Daten!$H$50*12)</f>
        <v>1008.5752098000016</v>
      </c>
      <c r="E17" s="6">
        <f>D17+Daten!$Q$8-Daten!$G$50-((Daten!$I$50-Daten!$D$50)*E15)+Daten!$L$50+Daten!$O$50-(Daten!$H$50*12)</f>
        <v>2535.5451392380028</v>
      </c>
      <c r="F17" s="6">
        <f>E17+Daten!$Q$8-Daten!$G$50-((Daten!$I$50-Daten!$D$50)*F15)+Daten!$L$50+Daten!$O$50-(Daten!$H$50*12)</f>
        <v>4061.9969433603837</v>
      </c>
      <c r="G17" s="6">
        <f>F17+Daten!$Q$8-Daten!$G$50-((Daten!$I$50-Daten!$D$50)*G15)+Daten!$L$50+Daten!$O$50-(Daten!$H$50*12)</f>
        <v>5587.9254409139885</v>
      </c>
      <c r="H17" s="6">
        <f>G17+Daten!$Q$8-Daten!$G$50-((Daten!$I$50-Daten!$D$50)*H15)+Daten!$L$50+Daten!$O$50-(Daten!$H$50*12)</f>
        <v>7113.3253988331289</v>
      </c>
      <c r="I17" s="6">
        <f>H17+Daten!$Q$8-Daten!$G$50-((Daten!$I$50-Daten!$D$50)*I15)+Daten!$L$50+Daten!$O$50-(Daten!$H$50*12)</f>
        <v>8638.1915317214607</v>
      </c>
      <c r="J17" s="6">
        <f>I17+Daten!$Q$8-Daten!$G$50-((Daten!$I$50-Daten!$D$50)*J15)+Daten!$L$50+Daten!$O$50-(Daten!$H$50*12)</f>
        <v>10162.518501328677</v>
      </c>
      <c r="K17" s="6">
        <f>J17+Daten!$Q$8-Daten!$G$50-((Daten!$I$50-Daten!$D$50)*K15)+Daten!$L$50+Daten!$O$50-(Daten!$H$50*12)</f>
        <v>11686.300916021966</v>
      </c>
      <c r="L17" s="6">
        <f>K17+Daten!$Q$8-Daten!$G$50-((Daten!$I$50-Daten!$D$50)*L15)+Daten!$L$50+Daten!$O$50-(Daten!$H$50*12)</f>
        <v>13209.533330252185</v>
      </c>
      <c r="M17" s="6">
        <f>L17+Daten!$Q$8-Daten!$G$50-((Daten!$I$50-Daten!$D$50)*M15)+Daten!$L$50+Daten!$O$50-(Daten!$H$50*12)</f>
        <v>14732.21024401471</v>
      </c>
      <c r="N17" s="6">
        <f>M17+Daten!$Q$8-Daten!$G$50-((Daten!$I$50-Daten!$D$50)*N15)+Daten!$L$50+Daten!$O$50-(Daten!$H$50*12)</f>
        <v>16254.326102304858</v>
      </c>
      <c r="O17" s="6">
        <f>N17+Daten!$Q$8-Daten!$G$50-((Daten!$I$50-Daten!$D$50)*O15)+Daten!$L$50+Daten!$O$50-(Daten!$H$50*12)</f>
        <v>17775.875294567904</v>
      </c>
      <c r="P17" s="6">
        <f>O17+Daten!$Q$8-Daten!$G$50-((Daten!$I$50-Daten!$D$50)*P15)+Daten!$L$50+Daten!$O$50-(Daten!$H$50*12)</f>
        <v>19296.852154143584</v>
      </c>
      <c r="Q17" s="6">
        <f>P17+Daten!$Q$8-Daten!$G$50-((Daten!$I$50-Daten!$D$50)*Q15)+Daten!$L$50+Daten!$O$50-(Daten!$H$50*12)</f>
        <v>20817.250957705019</v>
      </c>
      <c r="R17" s="6">
        <f>Q17+Daten!$Q$8-Daten!$G$50-((Daten!$I$50-Daten!$D$50)*R15)+Daten!$L$50+Daten!$O$50-(Daten!$H$50*12)</f>
        <v>22337.06592469207</v>
      </c>
      <c r="S17" s="6">
        <f>R17+Daten!$Q$8-Daten!$G$50-((Daten!$I$50-Daten!$D$50)*S15)+Daten!$L$50+Daten!$O$50-(Daten!$H$50*12)</f>
        <v>23856.291216738991</v>
      </c>
      <c r="T17" s="6">
        <f>S17+Daten!$Q$8-Daten!$G$50-((Daten!$I$50-Daten!$D$50)*T15)+Daten!$L$50+Daten!$O$50-(Daten!$H$50*12)</f>
        <v>25374.92093709638</v>
      </c>
      <c r="U17" s="6">
        <f>T17+Daten!$Q$8-Daten!$G$50-((Daten!$I$50-Daten!$D$50)*U15)+Daten!$L$50+Daten!$O$50-(Daten!$H$50*12)</f>
        <v>26892.949130047342</v>
      </c>
      <c r="V17" s="6">
        <f>U17+Daten!$Q$8-Daten!$G$50-((Daten!$I$50-Daten!$D$50)*V15)+Daten!$L$50+Daten!$O$50-(Daten!$H$50*12)</f>
        <v>28410.369780317815</v>
      </c>
      <c r="W17" s="6">
        <f>V17+Daten!$Q$8-Daten!$G$50-((Daten!$I$50-Daten!$D$50)*W15)+Daten!$L$50+Daten!$O$50</f>
        <v>32327.176812480993</v>
      </c>
      <c r="X17" s="6">
        <f>W17+Daten!$Q$8-Daten!$G$50-((Daten!$I$50-Daten!$D$50)*X15)+Daten!$L$50+Daten!$O$50</f>
        <v>36243.364090355812</v>
      </c>
      <c r="Y17" s="6">
        <f>X17+Daten!$Q$8-Daten!$G$50-((Daten!$I$50-Daten!$D$50)*Y15)+Daten!$L$50+Daten!$O$50</f>
        <v>40158.925416399376</v>
      </c>
      <c r="Z17" s="6">
        <f>Y17+Daten!$Q$8-Daten!$G$50-((Daten!$I$50-Daten!$D$50)*Z15)+Daten!$L$50+Daten!$O$50</f>
        <v>44073.85453109337</v>
      </c>
      <c r="AA17" s="6">
        <f>Z17+Daten!$Q$8-Daten!$G$50-((Daten!$I$50-Daten!$D$50)*AA15)+Daten!$L$50+Daten!$O$50</f>
        <v>47988.14511232431</v>
      </c>
      <c r="AB17" s="6">
        <f>AA17+Daten!$Q$8-Daten!$G$50-((Daten!$I$50-Daten!$D$50)*AB15)+Daten!$L$50+Daten!$O$50</f>
        <v>51901.790774757559</v>
      </c>
      <c r="AC17" s="6">
        <f>AB17+Daten!$Q$8-Daten!$G$50-((Daten!$I$50-Daten!$D$50)*AC15)+Daten!$L$50+Daten!$O$50</f>
        <v>55814.785069205136</v>
      </c>
      <c r="AD17" s="6">
        <f>AC17+Daten!$Q$8-Daten!$G$50-((Daten!$I$50-Daten!$D$50)*AD15)+Daten!$L$50+Daten!$O$50</f>
        <v>59727.121481987189</v>
      </c>
      <c r="AE17" s="6">
        <f>AD17+Daten!$Q$8-Daten!$G$50-((Daten!$I$50-Daten!$D$50)*AE15)+Daten!$L$50+Daten!$O$50</f>
        <v>63638.793434287065</v>
      </c>
      <c r="AF17" s="6">
        <f>AE17+Daten!$Q$8-Daten!$G$50-((Daten!$I$50-Daten!$D$50)*AF15)+Daten!$L$50+Daten!$O$50</f>
        <v>67549.794281499941</v>
      </c>
    </row>
    <row r="18" spans="1:32" x14ac:dyDescent="0.2">
      <c r="D18" s="16"/>
      <c r="E18" s="16"/>
      <c r="F18" s="16"/>
      <c r="G18" s="16"/>
      <c r="H18" s="16"/>
      <c r="I18" s="16"/>
    </row>
    <row r="19" spans="1:32" x14ac:dyDescent="0.2">
      <c r="C19">
        <v>2018</v>
      </c>
      <c r="D19">
        <v>2019</v>
      </c>
      <c r="E19">
        <v>2020</v>
      </c>
      <c r="F19">
        <v>2021</v>
      </c>
      <c r="G19">
        <v>2022</v>
      </c>
      <c r="H19">
        <v>2023</v>
      </c>
      <c r="I19">
        <v>2024</v>
      </c>
      <c r="J19">
        <v>2025</v>
      </c>
      <c r="K19">
        <v>2026</v>
      </c>
      <c r="L19">
        <v>2027</v>
      </c>
      <c r="M19">
        <v>2028</v>
      </c>
      <c r="N19">
        <v>2029</v>
      </c>
      <c r="O19">
        <v>2030</v>
      </c>
      <c r="P19">
        <v>2031</v>
      </c>
      <c r="Q19">
        <v>2032</v>
      </c>
      <c r="R19">
        <v>2033</v>
      </c>
      <c r="S19">
        <v>2034</v>
      </c>
      <c r="T19">
        <v>2035</v>
      </c>
      <c r="U19">
        <v>2036</v>
      </c>
      <c r="V19">
        <v>2037</v>
      </c>
      <c r="W19">
        <v>2038</v>
      </c>
      <c r="X19">
        <v>2039</v>
      </c>
      <c r="Y19">
        <v>2040</v>
      </c>
      <c r="Z19">
        <v>2041</v>
      </c>
      <c r="AA19">
        <v>2042</v>
      </c>
      <c r="AB19">
        <v>2043</v>
      </c>
      <c r="AC19">
        <v>2044</v>
      </c>
      <c r="AD19">
        <v>2045</v>
      </c>
      <c r="AE19">
        <v>2046</v>
      </c>
      <c r="AF19">
        <v>2047</v>
      </c>
    </row>
    <row r="20" spans="1:32" x14ac:dyDescent="0.2">
      <c r="C20" t="s">
        <v>31</v>
      </c>
      <c r="D20" t="s">
        <v>32</v>
      </c>
      <c r="E20" t="s">
        <v>33</v>
      </c>
      <c r="F20" t="s">
        <v>34</v>
      </c>
      <c r="G20" t="s">
        <v>35</v>
      </c>
      <c r="H20" t="s">
        <v>36</v>
      </c>
      <c r="I20" t="s">
        <v>37</v>
      </c>
      <c r="J20" t="s">
        <v>38</v>
      </c>
      <c r="K20" t="s">
        <v>39</v>
      </c>
      <c r="L20" t="s">
        <v>40</v>
      </c>
      <c r="M20" t="s">
        <v>41</v>
      </c>
      <c r="N20" t="s">
        <v>42</v>
      </c>
      <c r="O20" t="s">
        <v>43</v>
      </c>
      <c r="P20" t="s">
        <v>44</v>
      </c>
      <c r="Q20" t="s">
        <v>45</v>
      </c>
      <c r="R20" t="s">
        <v>46</v>
      </c>
      <c r="S20" t="s">
        <v>47</v>
      </c>
      <c r="T20" t="s">
        <v>48</v>
      </c>
      <c r="U20" t="s">
        <v>49</v>
      </c>
      <c r="V20" t="s">
        <v>50</v>
      </c>
      <c r="W20" t="s">
        <v>51</v>
      </c>
      <c r="X20" t="s">
        <v>52</v>
      </c>
      <c r="Y20" t="s">
        <v>53</v>
      </c>
      <c r="Z20" t="s">
        <v>54</v>
      </c>
      <c r="AA20" t="s">
        <v>55</v>
      </c>
      <c r="AB20" t="s">
        <v>56</v>
      </c>
      <c r="AC20" t="s">
        <v>57</v>
      </c>
      <c r="AD20" t="s">
        <v>58</v>
      </c>
      <c r="AE20" t="s">
        <v>59</v>
      </c>
      <c r="AF20" t="s">
        <v>60</v>
      </c>
    </row>
    <row r="21" spans="1:32" x14ac:dyDescent="0.2">
      <c r="A21" t="s">
        <v>65</v>
      </c>
      <c r="C21" s="6" t="e">
        <f>IF($B$4=TRUE,C4,#N/A)</f>
        <v>#N/A</v>
      </c>
      <c r="D21" s="6" t="e">
        <f t="shared" ref="D21:AF21" si="0">IF($B$4=TRUE,D4,#N/A)</f>
        <v>#N/A</v>
      </c>
      <c r="E21" s="6" t="e">
        <f t="shared" si="0"/>
        <v>#N/A</v>
      </c>
      <c r="F21" s="6" t="e">
        <f t="shared" si="0"/>
        <v>#N/A</v>
      </c>
      <c r="G21" s="6" t="e">
        <f t="shared" si="0"/>
        <v>#N/A</v>
      </c>
      <c r="H21" s="6" t="e">
        <f t="shared" si="0"/>
        <v>#N/A</v>
      </c>
      <c r="I21" s="6" t="e">
        <f t="shared" si="0"/>
        <v>#N/A</v>
      </c>
      <c r="J21" s="6" t="e">
        <f t="shared" si="0"/>
        <v>#N/A</v>
      </c>
      <c r="K21" s="6" t="e">
        <f t="shared" si="0"/>
        <v>#N/A</v>
      </c>
      <c r="L21" s="6" t="e">
        <f t="shared" si="0"/>
        <v>#N/A</v>
      </c>
      <c r="M21" s="6" t="e">
        <f t="shared" si="0"/>
        <v>#N/A</v>
      </c>
      <c r="N21" s="6" t="e">
        <f t="shared" si="0"/>
        <v>#N/A</v>
      </c>
      <c r="O21" s="6" t="e">
        <f t="shared" si="0"/>
        <v>#N/A</v>
      </c>
      <c r="P21" s="6" t="e">
        <f t="shared" si="0"/>
        <v>#N/A</v>
      </c>
      <c r="Q21" s="6" t="e">
        <f t="shared" si="0"/>
        <v>#N/A</v>
      </c>
      <c r="R21" s="6" t="e">
        <f t="shared" si="0"/>
        <v>#N/A</v>
      </c>
      <c r="S21" s="6" t="e">
        <f t="shared" si="0"/>
        <v>#N/A</v>
      </c>
      <c r="T21" s="6" t="e">
        <f t="shared" si="0"/>
        <v>#N/A</v>
      </c>
      <c r="U21" s="6" t="e">
        <f t="shared" si="0"/>
        <v>#N/A</v>
      </c>
      <c r="V21" s="6" t="e">
        <f t="shared" si="0"/>
        <v>#N/A</v>
      </c>
      <c r="W21" s="6" t="e">
        <f t="shared" si="0"/>
        <v>#N/A</v>
      </c>
      <c r="X21" s="6" t="e">
        <f t="shared" si="0"/>
        <v>#N/A</v>
      </c>
      <c r="Y21" s="6" t="e">
        <f t="shared" si="0"/>
        <v>#N/A</v>
      </c>
      <c r="Z21" s="6" t="e">
        <f t="shared" si="0"/>
        <v>#N/A</v>
      </c>
      <c r="AA21" s="6" t="e">
        <f t="shared" si="0"/>
        <v>#N/A</v>
      </c>
      <c r="AB21" s="6" t="e">
        <f t="shared" si="0"/>
        <v>#N/A</v>
      </c>
      <c r="AC21" s="6" t="e">
        <f t="shared" si="0"/>
        <v>#N/A</v>
      </c>
      <c r="AD21" s="6" t="e">
        <f t="shared" si="0"/>
        <v>#N/A</v>
      </c>
      <c r="AE21" s="6" t="e">
        <f t="shared" si="0"/>
        <v>#N/A</v>
      </c>
      <c r="AF21" s="6" t="e">
        <f t="shared" si="0"/>
        <v>#N/A</v>
      </c>
    </row>
    <row r="22" spans="1:32" x14ac:dyDescent="0.2">
      <c r="A22" t="s">
        <v>66</v>
      </c>
      <c r="C22" s="6" t="e">
        <f>IF($B$5=TRUE,C5,#N/A)</f>
        <v>#N/A</v>
      </c>
      <c r="D22" s="6" t="e">
        <f t="shared" ref="D22:AF22" si="1">IF($B$5=TRUE,D5,#N/A)</f>
        <v>#N/A</v>
      </c>
      <c r="E22" s="6" t="e">
        <f t="shared" si="1"/>
        <v>#N/A</v>
      </c>
      <c r="F22" s="6" t="e">
        <f t="shared" si="1"/>
        <v>#N/A</v>
      </c>
      <c r="G22" s="6" t="e">
        <f t="shared" si="1"/>
        <v>#N/A</v>
      </c>
      <c r="H22" s="6" t="e">
        <f t="shared" si="1"/>
        <v>#N/A</v>
      </c>
      <c r="I22" s="6" t="e">
        <f t="shared" si="1"/>
        <v>#N/A</v>
      </c>
      <c r="J22" s="6" t="e">
        <f t="shared" si="1"/>
        <v>#N/A</v>
      </c>
      <c r="K22" s="6" t="e">
        <f t="shared" si="1"/>
        <v>#N/A</v>
      </c>
      <c r="L22" s="6" t="e">
        <f t="shared" si="1"/>
        <v>#N/A</v>
      </c>
      <c r="M22" s="6" t="e">
        <f t="shared" si="1"/>
        <v>#N/A</v>
      </c>
      <c r="N22" s="6" t="e">
        <f t="shared" si="1"/>
        <v>#N/A</v>
      </c>
      <c r="O22" s="6" t="e">
        <f t="shared" si="1"/>
        <v>#N/A</v>
      </c>
      <c r="P22" s="6" t="e">
        <f t="shared" si="1"/>
        <v>#N/A</v>
      </c>
      <c r="Q22" s="6" t="e">
        <f t="shared" si="1"/>
        <v>#N/A</v>
      </c>
      <c r="R22" s="6" t="e">
        <f t="shared" si="1"/>
        <v>#N/A</v>
      </c>
      <c r="S22" s="6" t="e">
        <f t="shared" si="1"/>
        <v>#N/A</v>
      </c>
      <c r="T22" s="6" t="e">
        <f t="shared" si="1"/>
        <v>#N/A</v>
      </c>
      <c r="U22" s="6" t="e">
        <f t="shared" si="1"/>
        <v>#N/A</v>
      </c>
      <c r="V22" s="6" t="e">
        <f t="shared" si="1"/>
        <v>#N/A</v>
      </c>
      <c r="W22" s="6" t="e">
        <f t="shared" si="1"/>
        <v>#N/A</v>
      </c>
      <c r="X22" s="6" t="e">
        <f t="shared" si="1"/>
        <v>#N/A</v>
      </c>
      <c r="Y22" s="6" t="e">
        <f t="shared" si="1"/>
        <v>#N/A</v>
      </c>
      <c r="Z22" s="6" t="e">
        <f t="shared" si="1"/>
        <v>#N/A</v>
      </c>
      <c r="AA22" s="6" t="e">
        <f t="shared" si="1"/>
        <v>#N/A</v>
      </c>
      <c r="AB22" s="6" t="e">
        <f t="shared" si="1"/>
        <v>#N/A</v>
      </c>
      <c r="AC22" s="6" t="e">
        <f t="shared" si="1"/>
        <v>#N/A</v>
      </c>
      <c r="AD22" s="6" t="e">
        <f t="shared" si="1"/>
        <v>#N/A</v>
      </c>
      <c r="AE22" s="6" t="e">
        <f t="shared" si="1"/>
        <v>#N/A</v>
      </c>
      <c r="AF22" s="6" t="e">
        <f t="shared" si="1"/>
        <v>#N/A</v>
      </c>
    </row>
    <row r="23" spans="1:32" x14ac:dyDescent="0.2">
      <c r="A23" t="s">
        <v>67</v>
      </c>
      <c r="C23" s="6" t="e">
        <f>IF($B$6=TRUE,C6,#N/A)</f>
        <v>#N/A</v>
      </c>
      <c r="D23" s="6" t="e">
        <f t="shared" ref="D23:AF23" si="2">IF($B$6=TRUE,D6,#N/A)</f>
        <v>#N/A</v>
      </c>
      <c r="E23" s="6" t="e">
        <f t="shared" si="2"/>
        <v>#N/A</v>
      </c>
      <c r="F23" s="6" t="e">
        <f t="shared" si="2"/>
        <v>#N/A</v>
      </c>
      <c r="G23" s="6" t="e">
        <f t="shared" si="2"/>
        <v>#N/A</v>
      </c>
      <c r="H23" s="6" t="e">
        <f t="shared" si="2"/>
        <v>#N/A</v>
      </c>
      <c r="I23" s="6" t="e">
        <f t="shared" si="2"/>
        <v>#N/A</v>
      </c>
      <c r="J23" s="6" t="e">
        <f t="shared" si="2"/>
        <v>#N/A</v>
      </c>
      <c r="K23" s="6" t="e">
        <f t="shared" si="2"/>
        <v>#N/A</v>
      </c>
      <c r="L23" s="6" t="e">
        <f t="shared" si="2"/>
        <v>#N/A</v>
      </c>
      <c r="M23" s="6" t="e">
        <f t="shared" si="2"/>
        <v>#N/A</v>
      </c>
      <c r="N23" s="6" t="e">
        <f t="shared" si="2"/>
        <v>#N/A</v>
      </c>
      <c r="O23" s="6" t="e">
        <f t="shared" si="2"/>
        <v>#N/A</v>
      </c>
      <c r="P23" s="6" t="e">
        <f t="shared" si="2"/>
        <v>#N/A</v>
      </c>
      <c r="Q23" s="6" t="e">
        <f t="shared" si="2"/>
        <v>#N/A</v>
      </c>
      <c r="R23" s="6" t="e">
        <f t="shared" si="2"/>
        <v>#N/A</v>
      </c>
      <c r="S23" s="6" t="e">
        <f t="shared" si="2"/>
        <v>#N/A</v>
      </c>
      <c r="T23" s="6" t="e">
        <f t="shared" si="2"/>
        <v>#N/A</v>
      </c>
      <c r="U23" s="6" t="e">
        <f t="shared" si="2"/>
        <v>#N/A</v>
      </c>
      <c r="V23" s="6" t="e">
        <f t="shared" si="2"/>
        <v>#N/A</v>
      </c>
      <c r="W23" s="6" t="e">
        <f t="shared" si="2"/>
        <v>#N/A</v>
      </c>
      <c r="X23" s="6" t="e">
        <f t="shared" si="2"/>
        <v>#N/A</v>
      </c>
      <c r="Y23" s="6" t="e">
        <f t="shared" si="2"/>
        <v>#N/A</v>
      </c>
      <c r="Z23" s="6" t="e">
        <f t="shared" si="2"/>
        <v>#N/A</v>
      </c>
      <c r="AA23" s="6" t="e">
        <f t="shared" si="2"/>
        <v>#N/A</v>
      </c>
      <c r="AB23" s="6" t="e">
        <f t="shared" si="2"/>
        <v>#N/A</v>
      </c>
      <c r="AC23" s="6" t="e">
        <f t="shared" si="2"/>
        <v>#N/A</v>
      </c>
      <c r="AD23" s="6" t="e">
        <f t="shared" si="2"/>
        <v>#N/A</v>
      </c>
      <c r="AE23" s="6" t="e">
        <f t="shared" si="2"/>
        <v>#N/A</v>
      </c>
      <c r="AF23" s="6" t="e">
        <f t="shared" si="2"/>
        <v>#N/A</v>
      </c>
    </row>
    <row r="24" spans="1:32" x14ac:dyDescent="0.2">
      <c r="A24" t="s">
        <v>68</v>
      </c>
      <c r="C24" s="6" t="e">
        <f>IF($B$7=TRUE,C7,#N/A)</f>
        <v>#N/A</v>
      </c>
      <c r="D24" s="6" t="e">
        <f t="shared" ref="D24:AF24" si="3">IF($B$7=TRUE,D7,#N/A)</f>
        <v>#N/A</v>
      </c>
      <c r="E24" s="6" t="e">
        <f t="shared" si="3"/>
        <v>#N/A</v>
      </c>
      <c r="F24" s="6" t="e">
        <f t="shared" si="3"/>
        <v>#N/A</v>
      </c>
      <c r="G24" s="6" t="e">
        <f t="shared" si="3"/>
        <v>#N/A</v>
      </c>
      <c r="H24" s="6" t="e">
        <f t="shared" si="3"/>
        <v>#N/A</v>
      </c>
      <c r="I24" s="6" t="e">
        <f t="shared" si="3"/>
        <v>#N/A</v>
      </c>
      <c r="J24" s="6" t="e">
        <f t="shared" si="3"/>
        <v>#N/A</v>
      </c>
      <c r="K24" s="6" t="e">
        <f t="shared" si="3"/>
        <v>#N/A</v>
      </c>
      <c r="L24" s="6" t="e">
        <f t="shared" si="3"/>
        <v>#N/A</v>
      </c>
      <c r="M24" s="6" t="e">
        <f t="shared" si="3"/>
        <v>#N/A</v>
      </c>
      <c r="N24" s="6" t="e">
        <f t="shared" si="3"/>
        <v>#N/A</v>
      </c>
      <c r="O24" s="6" t="e">
        <f t="shared" si="3"/>
        <v>#N/A</v>
      </c>
      <c r="P24" s="6" t="e">
        <f t="shared" si="3"/>
        <v>#N/A</v>
      </c>
      <c r="Q24" s="6" t="e">
        <f t="shared" si="3"/>
        <v>#N/A</v>
      </c>
      <c r="R24" s="6" t="e">
        <f t="shared" si="3"/>
        <v>#N/A</v>
      </c>
      <c r="S24" s="6" t="e">
        <f t="shared" si="3"/>
        <v>#N/A</v>
      </c>
      <c r="T24" s="6" t="e">
        <f t="shared" si="3"/>
        <v>#N/A</v>
      </c>
      <c r="U24" s="6" t="e">
        <f t="shared" si="3"/>
        <v>#N/A</v>
      </c>
      <c r="V24" s="6" t="e">
        <f t="shared" si="3"/>
        <v>#N/A</v>
      </c>
      <c r="W24" s="6" t="e">
        <f t="shared" si="3"/>
        <v>#N/A</v>
      </c>
      <c r="X24" s="6" t="e">
        <f t="shared" si="3"/>
        <v>#N/A</v>
      </c>
      <c r="Y24" s="6" t="e">
        <f t="shared" si="3"/>
        <v>#N/A</v>
      </c>
      <c r="Z24" s="6" t="e">
        <f t="shared" si="3"/>
        <v>#N/A</v>
      </c>
      <c r="AA24" s="6" t="e">
        <f t="shared" si="3"/>
        <v>#N/A</v>
      </c>
      <c r="AB24" s="6" t="e">
        <f t="shared" si="3"/>
        <v>#N/A</v>
      </c>
      <c r="AC24" s="6" t="e">
        <f t="shared" si="3"/>
        <v>#N/A</v>
      </c>
      <c r="AD24" s="6" t="e">
        <f t="shared" si="3"/>
        <v>#N/A</v>
      </c>
      <c r="AE24" s="6" t="e">
        <f t="shared" si="3"/>
        <v>#N/A</v>
      </c>
      <c r="AF24" s="6" t="e">
        <f t="shared" si="3"/>
        <v>#N/A</v>
      </c>
    </row>
    <row r="25" spans="1:32" x14ac:dyDescent="0.2">
      <c r="A25" t="s">
        <v>69</v>
      </c>
      <c r="C25" s="6" t="e">
        <f>IF($B$8=TRUE,C8,#N/A)</f>
        <v>#N/A</v>
      </c>
      <c r="D25" s="6" t="e">
        <f t="shared" ref="D25:AF25" si="4">IF($B$8=TRUE,D8,#N/A)</f>
        <v>#N/A</v>
      </c>
      <c r="E25" s="6" t="e">
        <f t="shared" si="4"/>
        <v>#N/A</v>
      </c>
      <c r="F25" s="6" t="e">
        <f t="shared" si="4"/>
        <v>#N/A</v>
      </c>
      <c r="G25" s="6" t="e">
        <f t="shared" si="4"/>
        <v>#N/A</v>
      </c>
      <c r="H25" s="6" t="e">
        <f t="shared" si="4"/>
        <v>#N/A</v>
      </c>
      <c r="I25" s="6" t="e">
        <f t="shared" si="4"/>
        <v>#N/A</v>
      </c>
      <c r="J25" s="6" t="e">
        <f t="shared" si="4"/>
        <v>#N/A</v>
      </c>
      <c r="K25" s="6" t="e">
        <f t="shared" si="4"/>
        <v>#N/A</v>
      </c>
      <c r="L25" s="6" t="e">
        <f t="shared" si="4"/>
        <v>#N/A</v>
      </c>
      <c r="M25" s="6" t="e">
        <f t="shared" si="4"/>
        <v>#N/A</v>
      </c>
      <c r="N25" s="6" t="e">
        <f t="shared" si="4"/>
        <v>#N/A</v>
      </c>
      <c r="O25" s="6" t="e">
        <f t="shared" si="4"/>
        <v>#N/A</v>
      </c>
      <c r="P25" s="6" t="e">
        <f t="shared" si="4"/>
        <v>#N/A</v>
      </c>
      <c r="Q25" s="6" t="e">
        <f t="shared" si="4"/>
        <v>#N/A</v>
      </c>
      <c r="R25" s="6" t="e">
        <f t="shared" si="4"/>
        <v>#N/A</v>
      </c>
      <c r="S25" s="6" t="e">
        <f t="shared" si="4"/>
        <v>#N/A</v>
      </c>
      <c r="T25" s="6" t="e">
        <f t="shared" si="4"/>
        <v>#N/A</v>
      </c>
      <c r="U25" s="6" t="e">
        <f t="shared" si="4"/>
        <v>#N/A</v>
      </c>
      <c r="V25" s="6" t="e">
        <f t="shared" si="4"/>
        <v>#N/A</v>
      </c>
      <c r="W25" s="6" t="e">
        <f t="shared" si="4"/>
        <v>#N/A</v>
      </c>
      <c r="X25" s="6" t="e">
        <f t="shared" si="4"/>
        <v>#N/A</v>
      </c>
      <c r="Y25" s="6" t="e">
        <f t="shared" si="4"/>
        <v>#N/A</v>
      </c>
      <c r="Z25" s="6" t="e">
        <f t="shared" si="4"/>
        <v>#N/A</v>
      </c>
      <c r="AA25" s="6" t="e">
        <f t="shared" si="4"/>
        <v>#N/A</v>
      </c>
      <c r="AB25" s="6" t="e">
        <f t="shared" si="4"/>
        <v>#N/A</v>
      </c>
      <c r="AC25" s="6" t="e">
        <f t="shared" si="4"/>
        <v>#N/A</v>
      </c>
      <c r="AD25" s="6" t="e">
        <f t="shared" si="4"/>
        <v>#N/A</v>
      </c>
      <c r="AE25" s="6" t="e">
        <f t="shared" si="4"/>
        <v>#N/A</v>
      </c>
      <c r="AF25" s="6" t="e">
        <f t="shared" si="4"/>
        <v>#N/A</v>
      </c>
    </row>
    <row r="26" spans="1:32" x14ac:dyDescent="0.2">
      <c r="A26" t="s">
        <v>70</v>
      </c>
      <c r="C26" s="6" t="e">
        <f>IF($B$9=TRUE,C9,#N/A)</f>
        <v>#N/A</v>
      </c>
      <c r="D26" s="6" t="e">
        <f t="shared" ref="D26:AF26" si="5">IF($B$9=TRUE,D9,#N/A)</f>
        <v>#N/A</v>
      </c>
      <c r="E26" s="6" t="e">
        <f t="shared" si="5"/>
        <v>#N/A</v>
      </c>
      <c r="F26" s="6" t="e">
        <f t="shared" si="5"/>
        <v>#N/A</v>
      </c>
      <c r="G26" s="6" t="e">
        <f t="shared" si="5"/>
        <v>#N/A</v>
      </c>
      <c r="H26" s="6" t="e">
        <f t="shared" si="5"/>
        <v>#N/A</v>
      </c>
      <c r="I26" s="6" t="e">
        <f t="shared" si="5"/>
        <v>#N/A</v>
      </c>
      <c r="J26" s="6" t="e">
        <f t="shared" si="5"/>
        <v>#N/A</v>
      </c>
      <c r="K26" s="6" t="e">
        <f t="shared" si="5"/>
        <v>#N/A</v>
      </c>
      <c r="L26" s="6" t="e">
        <f t="shared" si="5"/>
        <v>#N/A</v>
      </c>
      <c r="M26" s="6" t="e">
        <f t="shared" si="5"/>
        <v>#N/A</v>
      </c>
      <c r="N26" s="6" t="e">
        <f t="shared" si="5"/>
        <v>#N/A</v>
      </c>
      <c r="O26" s="6" t="e">
        <f t="shared" si="5"/>
        <v>#N/A</v>
      </c>
      <c r="P26" s="6" t="e">
        <f t="shared" si="5"/>
        <v>#N/A</v>
      </c>
      <c r="Q26" s="6" t="e">
        <f t="shared" si="5"/>
        <v>#N/A</v>
      </c>
      <c r="R26" s="6" t="e">
        <f t="shared" si="5"/>
        <v>#N/A</v>
      </c>
      <c r="S26" s="6" t="e">
        <f t="shared" si="5"/>
        <v>#N/A</v>
      </c>
      <c r="T26" s="6" t="e">
        <f t="shared" si="5"/>
        <v>#N/A</v>
      </c>
      <c r="U26" s="6" t="e">
        <f t="shared" si="5"/>
        <v>#N/A</v>
      </c>
      <c r="V26" s="6" t="e">
        <f t="shared" si="5"/>
        <v>#N/A</v>
      </c>
      <c r="W26" s="6" t="e">
        <f t="shared" si="5"/>
        <v>#N/A</v>
      </c>
      <c r="X26" s="6" t="e">
        <f t="shared" si="5"/>
        <v>#N/A</v>
      </c>
      <c r="Y26" s="6" t="e">
        <f t="shared" si="5"/>
        <v>#N/A</v>
      </c>
      <c r="Z26" s="6" t="e">
        <f t="shared" si="5"/>
        <v>#N/A</v>
      </c>
      <c r="AA26" s="6" t="e">
        <f t="shared" si="5"/>
        <v>#N/A</v>
      </c>
      <c r="AB26" s="6" t="e">
        <f t="shared" si="5"/>
        <v>#N/A</v>
      </c>
      <c r="AC26" s="6" t="e">
        <f t="shared" si="5"/>
        <v>#N/A</v>
      </c>
      <c r="AD26" s="6" t="e">
        <f t="shared" si="5"/>
        <v>#N/A</v>
      </c>
      <c r="AE26" s="6" t="e">
        <f t="shared" si="5"/>
        <v>#N/A</v>
      </c>
      <c r="AF26" s="6" t="e">
        <f t="shared" si="5"/>
        <v>#N/A</v>
      </c>
    </row>
    <row r="27" spans="1:32" x14ac:dyDescent="0.2">
      <c r="A27" t="s">
        <v>71</v>
      </c>
      <c r="C27" s="6" t="e">
        <f>IF($B$10=TRUE,C10,#N/A)</f>
        <v>#N/A</v>
      </c>
      <c r="D27" s="6" t="e">
        <f t="shared" ref="D27:AF27" si="6">IF($B$10=TRUE,D10,#N/A)</f>
        <v>#N/A</v>
      </c>
      <c r="E27" s="6" t="e">
        <f t="shared" si="6"/>
        <v>#N/A</v>
      </c>
      <c r="F27" s="6" t="e">
        <f t="shared" si="6"/>
        <v>#N/A</v>
      </c>
      <c r="G27" s="6" t="e">
        <f t="shared" si="6"/>
        <v>#N/A</v>
      </c>
      <c r="H27" s="6" t="e">
        <f t="shared" si="6"/>
        <v>#N/A</v>
      </c>
      <c r="I27" s="6" t="e">
        <f t="shared" si="6"/>
        <v>#N/A</v>
      </c>
      <c r="J27" s="6" t="e">
        <f t="shared" si="6"/>
        <v>#N/A</v>
      </c>
      <c r="K27" s="6" t="e">
        <f t="shared" si="6"/>
        <v>#N/A</v>
      </c>
      <c r="L27" s="6" t="e">
        <f t="shared" si="6"/>
        <v>#N/A</v>
      </c>
      <c r="M27" s="6" t="e">
        <f t="shared" si="6"/>
        <v>#N/A</v>
      </c>
      <c r="N27" s="6" t="e">
        <f t="shared" si="6"/>
        <v>#N/A</v>
      </c>
      <c r="O27" s="6" t="e">
        <f t="shared" si="6"/>
        <v>#N/A</v>
      </c>
      <c r="P27" s="6" t="e">
        <f t="shared" si="6"/>
        <v>#N/A</v>
      </c>
      <c r="Q27" s="6" t="e">
        <f t="shared" si="6"/>
        <v>#N/A</v>
      </c>
      <c r="R27" s="6" t="e">
        <f t="shared" si="6"/>
        <v>#N/A</v>
      </c>
      <c r="S27" s="6" t="e">
        <f t="shared" si="6"/>
        <v>#N/A</v>
      </c>
      <c r="T27" s="6" t="e">
        <f t="shared" si="6"/>
        <v>#N/A</v>
      </c>
      <c r="U27" s="6" t="e">
        <f t="shared" si="6"/>
        <v>#N/A</v>
      </c>
      <c r="V27" s="6" t="e">
        <f t="shared" si="6"/>
        <v>#N/A</v>
      </c>
      <c r="W27" s="6" t="e">
        <f t="shared" si="6"/>
        <v>#N/A</v>
      </c>
      <c r="X27" s="6" t="e">
        <f t="shared" si="6"/>
        <v>#N/A</v>
      </c>
      <c r="Y27" s="6" t="e">
        <f t="shared" si="6"/>
        <v>#N/A</v>
      </c>
      <c r="Z27" s="6" t="e">
        <f t="shared" si="6"/>
        <v>#N/A</v>
      </c>
      <c r="AA27" s="6" t="e">
        <f t="shared" si="6"/>
        <v>#N/A</v>
      </c>
      <c r="AB27" s="6" t="e">
        <f t="shared" si="6"/>
        <v>#N/A</v>
      </c>
      <c r="AC27" s="6" t="e">
        <f t="shared" si="6"/>
        <v>#N/A</v>
      </c>
      <c r="AD27" s="6" t="e">
        <f t="shared" si="6"/>
        <v>#N/A</v>
      </c>
      <c r="AE27" s="6" t="e">
        <f t="shared" si="6"/>
        <v>#N/A</v>
      </c>
      <c r="AF27" s="6" t="e">
        <f t="shared" si="6"/>
        <v>#N/A</v>
      </c>
    </row>
    <row r="28" spans="1:32" x14ac:dyDescent="0.2">
      <c r="A28" t="s">
        <v>72</v>
      </c>
      <c r="C28" s="6" t="e">
        <f>IF($B$11=TRUE,C11,#N/A)</f>
        <v>#N/A</v>
      </c>
      <c r="D28" s="6" t="e">
        <f t="shared" ref="D28:AF28" si="7">IF($B$11=TRUE,D11,#N/A)</f>
        <v>#N/A</v>
      </c>
      <c r="E28" s="6" t="e">
        <f t="shared" si="7"/>
        <v>#N/A</v>
      </c>
      <c r="F28" s="6" t="e">
        <f t="shared" si="7"/>
        <v>#N/A</v>
      </c>
      <c r="G28" s="6" t="e">
        <f t="shared" si="7"/>
        <v>#N/A</v>
      </c>
      <c r="H28" s="6" t="e">
        <f t="shared" si="7"/>
        <v>#N/A</v>
      </c>
      <c r="I28" s="6" t="e">
        <f t="shared" si="7"/>
        <v>#N/A</v>
      </c>
      <c r="J28" s="6" t="e">
        <f t="shared" si="7"/>
        <v>#N/A</v>
      </c>
      <c r="K28" s="6" t="e">
        <f t="shared" si="7"/>
        <v>#N/A</v>
      </c>
      <c r="L28" s="6" t="e">
        <f t="shared" si="7"/>
        <v>#N/A</v>
      </c>
      <c r="M28" s="6" t="e">
        <f t="shared" si="7"/>
        <v>#N/A</v>
      </c>
      <c r="N28" s="6" t="e">
        <f t="shared" si="7"/>
        <v>#N/A</v>
      </c>
      <c r="O28" s="6" t="e">
        <f t="shared" si="7"/>
        <v>#N/A</v>
      </c>
      <c r="P28" s="6" t="e">
        <f t="shared" si="7"/>
        <v>#N/A</v>
      </c>
      <c r="Q28" s="6" t="e">
        <f t="shared" si="7"/>
        <v>#N/A</v>
      </c>
      <c r="R28" s="6" t="e">
        <f t="shared" si="7"/>
        <v>#N/A</v>
      </c>
      <c r="S28" s="6" t="e">
        <f t="shared" si="7"/>
        <v>#N/A</v>
      </c>
      <c r="T28" s="6" t="e">
        <f t="shared" si="7"/>
        <v>#N/A</v>
      </c>
      <c r="U28" s="6" t="e">
        <f t="shared" si="7"/>
        <v>#N/A</v>
      </c>
      <c r="V28" s="6" t="e">
        <f t="shared" si="7"/>
        <v>#N/A</v>
      </c>
      <c r="W28" s="6" t="e">
        <f t="shared" si="7"/>
        <v>#N/A</v>
      </c>
      <c r="X28" s="6" t="e">
        <f t="shared" si="7"/>
        <v>#N/A</v>
      </c>
      <c r="Y28" s="6" t="e">
        <f t="shared" si="7"/>
        <v>#N/A</v>
      </c>
      <c r="Z28" s="6" t="e">
        <f t="shared" si="7"/>
        <v>#N/A</v>
      </c>
      <c r="AA28" s="6" t="e">
        <f t="shared" si="7"/>
        <v>#N/A</v>
      </c>
      <c r="AB28" s="6" t="e">
        <f t="shared" si="7"/>
        <v>#N/A</v>
      </c>
      <c r="AC28" s="6" t="e">
        <f t="shared" si="7"/>
        <v>#N/A</v>
      </c>
      <c r="AD28" s="6" t="e">
        <f t="shared" si="7"/>
        <v>#N/A</v>
      </c>
      <c r="AE28" s="6" t="e">
        <f t="shared" si="7"/>
        <v>#N/A</v>
      </c>
      <c r="AF28" s="6" t="e">
        <f t="shared" si="7"/>
        <v>#N/A</v>
      </c>
    </row>
    <row r="29" spans="1:32" x14ac:dyDescent="0.2">
      <c r="A29" t="s">
        <v>73</v>
      </c>
      <c r="C29" s="6" t="e">
        <f>IF($B$12=TRUE,C12,#N/A)</f>
        <v>#N/A</v>
      </c>
      <c r="D29" s="6" t="e">
        <f t="shared" ref="D29:AF29" si="8">IF($B$12=TRUE,D12,#N/A)</f>
        <v>#N/A</v>
      </c>
      <c r="E29" s="6" t="e">
        <f t="shared" si="8"/>
        <v>#N/A</v>
      </c>
      <c r="F29" s="6" t="e">
        <f t="shared" si="8"/>
        <v>#N/A</v>
      </c>
      <c r="G29" s="6" t="e">
        <f t="shared" si="8"/>
        <v>#N/A</v>
      </c>
      <c r="H29" s="6" t="e">
        <f t="shared" si="8"/>
        <v>#N/A</v>
      </c>
      <c r="I29" s="6" t="e">
        <f t="shared" si="8"/>
        <v>#N/A</v>
      </c>
      <c r="J29" s="6" t="e">
        <f t="shared" si="8"/>
        <v>#N/A</v>
      </c>
      <c r="K29" s="6" t="e">
        <f t="shared" si="8"/>
        <v>#N/A</v>
      </c>
      <c r="L29" s="6" t="e">
        <f t="shared" si="8"/>
        <v>#N/A</v>
      </c>
      <c r="M29" s="6" t="e">
        <f t="shared" si="8"/>
        <v>#N/A</v>
      </c>
      <c r="N29" s="6" t="e">
        <f t="shared" si="8"/>
        <v>#N/A</v>
      </c>
      <c r="O29" s="6" t="e">
        <f t="shared" si="8"/>
        <v>#N/A</v>
      </c>
      <c r="P29" s="6" t="e">
        <f t="shared" si="8"/>
        <v>#N/A</v>
      </c>
      <c r="Q29" s="6" t="e">
        <f t="shared" si="8"/>
        <v>#N/A</v>
      </c>
      <c r="R29" s="6" t="e">
        <f t="shared" si="8"/>
        <v>#N/A</v>
      </c>
      <c r="S29" s="6" t="e">
        <f t="shared" si="8"/>
        <v>#N/A</v>
      </c>
      <c r="T29" s="6" t="e">
        <f t="shared" si="8"/>
        <v>#N/A</v>
      </c>
      <c r="U29" s="6" t="e">
        <f t="shared" si="8"/>
        <v>#N/A</v>
      </c>
      <c r="V29" s="6" t="e">
        <f t="shared" si="8"/>
        <v>#N/A</v>
      </c>
      <c r="W29" s="6" t="e">
        <f t="shared" si="8"/>
        <v>#N/A</v>
      </c>
      <c r="X29" s="6" t="e">
        <f t="shared" si="8"/>
        <v>#N/A</v>
      </c>
      <c r="Y29" s="6" t="e">
        <f t="shared" si="8"/>
        <v>#N/A</v>
      </c>
      <c r="Z29" s="6" t="e">
        <f t="shared" si="8"/>
        <v>#N/A</v>
      </c>
      <c r="AA29" s="6" t="e">
        <f t="shared" si="8"/>
        <v>#N/A</v>
      </c>
      <c r="AB29" s="6" t="e">
        <f t="shared" si="8"/>
        <v>#N/A</v>
      </c>
      <c r="AC29" s="6" t="e">
        <f t="shared" si="8"/>
        <v>#N/A</v>
      </c>
      <c r="AD29" s="6" t="e">
        <f t="shared" si="8"/>
        <v>#N/A</v>
      </c>
      <c r="AE29" s="6" t="e">
        <f t="shared" si="8"/>
        <v>#N/A</v>
      </c>
      <c r="AF29" s="6" t="e">
        <f t="shared" si="8"/>
        <v>#N/A</v>
      </c>
    </row>
    <row r="30" spans="1:32" x14ac:dyDescent="0.2">
      <c r="A30" t="s">
        <v>75</v>
      </c>
      <c r="C30" s="6" t="e">
        <f>IF($B$13=TRUE,C13,#N/A)</f>
        <v>#N/A</v>
      </c>
      <c r="D30" s="6" t="e">
        <f t="shared" ref="D30:AF30" si="9">IF($B$13=TRUE,D13,#N/A)</f>
        <v>#N/A</v>
      </c>
      <c r="E30" s="6" t="e">
        <f t="shared" si="9"/>
        <v>#N/A</v>
      </c>
      <c r="F30" s="6" t="e">
        <f t="shared" si="9"/>
        <v>#N/A</v>
      </c>
      <c r="G30" s="6" t="e">
        <f t="shared" si="9"/>
        <v>#N/A</v>
      </c>
      <c r="H30" s="6" t="e">
        <f t="shared" si="9"/>
        <v>#N/A</v>
      </c>
      <c r="I30" s="6" t="e">
        <f t="shared" si="9"/>
        <v>#N/A</v>
      </c>
      <c r="J30" s="6" t="e">
        <f t="shared" si="9"/>
        <v>#N/A</v>
      </c>
      <c r="K30" s="6" t="e">
        <f t="shared" si="9"/>
        <v>#N/A</v>
      </c>
      <c r="L30" s="6" t="e">
        <f t="shared" si="9"/>
        <v>#N/A</v>
      </c>
      <c r="M30" s="6" t="e">
        <f t="shared" si="9"/>
        <v>#N/A</v>
      </c>
      <c r="N30" s="6" t="e">
        <f t="shared" si="9"/>
        <v>#N/A</v>
      </c>
      <c r="O30" s="6" t="e">
        <f t="shared" si="9"/>
        <v>#N/A</v>
      </c>
      <c r="P30" s="6" t="e">
        <f t="shared" si="9"/>
        <v>#N/A</v>
      </c>
      <c r="Q30" s="6" t="e">
        <f t="shared" si="9"/>
        <v>#N/A</v>
      </c>
      <c r="R30" s="6" t="e">
        <f t="shared" si="9"/>
        <v>#N/A</v>
      </c>
      <c r="S30" s="6" t="e">
        <f t="shared" si="9"/>
        <v>#N/A</v>
      </c>
      <c r="T30" s="6" t="e">
        <f t="shared" si="9"/>
        <v>#N/A</v>
      </c>
      <c r="U30" s="6" t="e">
        <f t="shared" si="9"/>
        <v>#N/A</v>
      </c>
      <c r="V30" s="6" t="e">
        <f t="shared" si="9"/>
        <v>#N/A</v>
      </c>
      <c r="W30" s="6" t="e">
        <f t="shared" si="9"/>
        <v>#N/A</v>
      </c>
      <c r="X30" s="6" t="e">
        <f t="shared" si="9"/>
        <v>#N/A</v>
      </c>
      <c r="Y30" s="6" t="e">
        <f t="shared" si="9"/>
        <v>#N/A</v>
      </c>
      <c r="Z30" s="6" t="e">
        <f t="shared" si="9"/>
        <v>#N/A</v>
      </c>
      <c r="AA30" s="6" t="e">
        <f t="shared" si="9"/>
        <v>#N/A</v>
      </c>
      <c r="AB30" s="6" t="e">
        <f t="shared" si="9"/>
        <v>#N/A</v>
      </c>
      <c r="AC30" s="6" t="e">
        <f t="shared" si="9"/>
        <v>#N/A</v>
      </c>
      <c r="AD30" s="6" t="e">
        <f t="shared" si="9"/>
        <v>#N/A</v>
      </c>
      <c r="AE30" s="6" t="e">
        <f t="shared" si="9"/>
        <v>#N/A</v>
      </c>
      <c r="AF30" s="6" t="e">
        <f t="shared" si="9"/>
        <v>#N/A</v>
      </c>
    </row>
    <row r="31" spans="1:32" x14ac:dyDescent="0.2">
      <c r="A31" t="s">
        <v>74</v>
      </c>
      <c r="C31" s="6" t="e">
        <f>IF($B$14=TRUE,C14,#N/A)</f>
        <v>#N/A</v>
      </c>
      <c r="D31" s="6" t="e">
        <f t="shared" ref="D31:AF31" si="10">IF($B$14=TRUE,D14,#N/A)</f>
        <v>#N/A</v>
      </c>
      <c r="E31" s="6" t="e">
        <f t="shared" si="10"/>
        <v>#N/A</v>
      </c>
      <c r="F31" s="6" t="e">
        <f t="shared" si="10"/>
        <v>#N/A</v>
      </c>
      <c r="G31" s="6" t="e">
        <f t="shared" si="10"/>
        <v>#N/A</v>
      </c>
      <c r="H31" s="6" t="e">
        <f t="shared" si="10"/>
        <v>#N/A</v>
      </c>
      <c r="I31" s="6" t="e">
        <f t="shared" si="10"/>
        <v>#N/A</v>
      </c>
      <c r="J31" s="6" t="e">
        <f t="shared" si="10"/>
        <v>#N/A</v>
      </c>
      <c r="K31" s="6" t="e">
        <f t="shared" si="10"/>
        <v>#N/A</v>
      </c>
      <c r="L31" s="6" t="e">
        <f t="shared" si="10"/>
        <v>#N/A</v>
      </c>
      <c r="M31" s="6" t="e">
        <f t="shared" si="10"/>
        <v>#N/A</v>
      </c>
      <c r="N31" s="6" t="e">
        <f t="shared" si="10"/>
        <v>#N/A</v>
      </c>
      <c r="O31" s="6" t="e">
        <f t="shared" si="10"/>
        <v>#N/A</v>
      </c>
      <c r="P31" s="6" t="e">
        <f t="shared" si="10"/>
        <v>#N/A</v>
      </c>
      <c r="Q31" s="6" t="e">
        <f t="shared" si="10"/>
        <v>#N/A</v>
      </c>
      <c r="R31" s="6" t="e">
        <f t="shared" si="10"/>
        <v>#N/A</v>
      </c>
      <c r="S31" s="6" t="e">
        <f t="shared" si="10"/>
        <v>#N/A</v>
      </c>
      <c r="T31" s="6" t="e">
        <f t="shared" si="10"/>
        <v>#N/A</v>
      </c>
      <c r="U31" s="6" t="e">
        <f t="shared" si="10"/>
        <v>#N/A</v>
      </c>
      <c r="V31" s="6" t="e">
        <f t="shared" si="10"/>
        <v>#N/A</v>
      </c>
      <c r="W31" s="6" t="e">
        <f t="shared" si="10"/>
        <v>#N/A</v>
      </c>
      <c r="X31" s="6" t="e">
        <f t="shared" si="10"/>
        <v>#N/A</v>
      </c>
      <c r="Y31" s="6" t="e">
        <f t="shared" si="10"/>
        <v>#N/A</v>
      </c>
      <c r="Z31" s="6" t="e">
        <f t="shared" si="10"/>
        <v>#N/A</v>
      </c>
      <c r="AA31" s="6" t="e">
        <f t="shared" si="10"/>
        <v>#N/A</v>
      </c>
      <c r="AB31" s="6" t="e">
        <f t="shared" si="10"/>
        <v>#N/A</v>
      </c>
      <c r="AC31" s="6" t="e">
        <f t="shared" si="10"/>
        <v>#N/A</v>
      </c>
      <c r="AD31" s="6" t="e">
        <f t="shared" si="10"/>
        <v>#N/A</v>
      </c>
      <c r="AE31" s="6" t="e">
        <f t="shared" si="10"/>
        <v>#N/A</v>
      </c>
      <c r="AF31" s="6" t="e">
        <f t="shared" si="10"/>
        <v>#N/A</v>
      </c>
    </row>
    <row r="32" spans="1:32" x14ac:dyDescent="0.2">
      <c r="A32" t="s">
        <v>76</v>
      </c>
      <c r="C32" s="6" t="e">
        <f>IF($B$16=TRUE,C16,#N/A)</f>
        <v>#N/A</v>
      </c>
      <c r="D32" s="6" t="e">
        <f t="shared" ref="D32:AF32" si="11">IF($B$16=TRUE,D16,#N/A)</f>
        <v>#N/A</v>
      </c>
      <c r="E32" s="6" t="e">
        <f t="shared" si="11"/>
        <v>#N/A</v>
      </c>
      <c r="F32" s="6" t="e">
        <f t="shared" si="11"/>
        <v>#N/A</v>
      </c>
      <c r="G32" s="6" t="e">
        <f t="shared" si="11"/>
        <v>#N/A</v>
      </c>
      <c r="H32" s="6" t="e">
        <f t="shared" si="11"/>
        <v>#N/A</v>
      </c>
      <c r="I32" s="6" t="e">
        <f t="shared" si="11"/>
        <v>#N/A</v>
      </c>
      <c r="J32" s="6" t="e">
        <f t="shared" si="11"/>
        <v>#N/A</v>
      </c>
      <c r="K32" s="6" t="e">
        <f t="shared" si="11"/>
        <v>#N/A</v>
      </c>
      <c r="L32" s="6" t="e">
        <f t="shared" si="11"/>
        <v>#N/A</v>
      </c>
      <c r="M32" s="6" t="e">
        <f t="shared" si="11"/>
        <v>#N/A</v>
      </c>
      <c r="N32" s="6" t="e">
        <f t="shared" si="11"/>
        <v>#N/A</v>
      </c>
      <c r="O32" s="6" t="e">
        <f t="shared" si="11"/>
        <v>#N/A</v>
      </c>
      <c r="P32" s="6" t="e">
        <f t="shared" si="11"/>
        <v>#N/A</v>
      </c>
      <c r="Q32" s="6" t="e">
        <f t="shared" si="11"/>
        <v>#N/A</v>
      </c>
      <c r="R32" s="6" t="e">
        <f t="shared" si="11"/>
        <v>#N/A</v>
      </c>
      <c r="S32" s="6" t="e">
        <f t="shared" si="11"/>
        <v>#N/A</v>
      </c>
      <c r="T32" s="6" t="e">
        <f t="shared" si="11"/>
        <v>#N/A</v>
      </c>
      <c r="U32" s="6" t="e">
        <f t="shared" si="11"/>
        <v>#N/A</v>
      </c>
      <c r="V32" s="6" t="e">
        <f t="shared" si="11"/>
        <v>#N/A</v>
      </c>
      <c r="W32" s="6" t="e">
        <f t="shared" si="11"/>
        <v>#N/A</v>
      </c>
      <c r="X32" s="6" t="e">
        <f t="shared" si="11"/>
        <v>#N/A</v>
      </c>
      <c r="Y32" s="6" t="e">
        <f t="shared" si="11"/>
        <v>#N/A</v>
      </c>
      <c r="Z32" s="6" t="e">
        <f t="shared" si="11"/>
        <v>#N/A</v>
      </c>
      <c r="AA32" s="6" t="e">
        <f t="shared" si="11"/>
        <v>#N/A</v>
      </c>
      <c r="AB32" s="6" t="e">
        <f t="shared" si="11"/>
        <v>#N/A</v>
      </c>
      <c r="AC32" s="6" t="e">
        <f t="shared" si="11"/>
        <v>#N/A</v>
      </c>
      <c r="AD32" s="6" t="e">
        <f t="shared" si="11"/>
        <v>#N/A</v>
      </c>
      <c r="AE32" s="6" t="e">
        <f t="shared" si="11"/>
        <v>#N/A</v>
      </c>
      <c r="AF32" s="6" t="e">
        <f t="shared" si="11"/>
        <v>#N/A</v>
      </c>
    </row>
    <row r="33" spans="1:32" x14ac:dyDescent="0.2">
      <c r="A33" t="s">
        <v>77</v>
      </c>
      <c r="C33" s="6" t="e">
        <f>IF($B$17=TRUE,C17,#N/A)</f>
        <v>#N/A</v>
      </c>
      <c r="D33" s="6" t="e">
        <f t="shared" ref="D33:AF33" si="12">IF($B$17=TRUE,D17,#N/A)</f>
        <v>#N/A</v>
      </c>
      <c r="E33" s="6" t="e">
        <f t="shared" si="12"/>
        <v>#N/A</v>
      </c>
      <c r="F33" s="6" t="e">
        <f t="shared" si="12"/>
        <v>#N/A</v>
      </c>
      <c r="G33" s="6" t="e">
        <f t="shared" si="12"/>
        <v>#N/A</v>
      </c>
      <c r="H33" s="6" t="e">
        <f t="shared" si="12"/>
        <v>#N/A</v>
      </c>
      <c r="I33" s="6" t="e">
        <f t="shared" si="12"/>
        <v>#N/A</v>
      </c>
      <c r="J33" s="6" t="e">
        <f t="shared" si="12"/>
        <v>#N/A</v>
      </c>
      <c r="K33" s="6" t="e">
        <f t="shared" si="12"/>
        <v>#N/A</v>
      </c>
      <c r="L33" s="6" t="e">
        <f t="shared" si="12"/>
        <v>#N/A</v>
      </c>
      <c r="M33" s="6" t="e">
        <f t="shared" si="12"/>
        <v>#N/A</v>
      </c>
      <c r="N33" s="6" t="e">
        <f t="shared" si="12"/>
        <v>#N/A</v>
      </c>
      <c r="O33" s="6" t="e">
        <f t="shared" si="12"/>
        <v>#N/A</v>
      </c>
      <c r="P33" s="6" t="e">
        <f t="shared" si="12"/>
        <v>#N/A</v>
      </c>
      <c r="Q33" s="6" t="e">
        <f t="shared" si="12"/>
        <v>#N/A</v>
      </c>
      <c r="R33" s="6" t="e">
        <f t="shared" si="12"/>
        <v>#N/A</v>
      </c>
      <c r="S33" s="6" t="e">
        <f t="shared" si="12"/>
        <v>#N/A</v>
      </c>
      <c r="T33" s="6" t="e">
        <f t="shared" si="12"/>
        <v>#N/A</v>
      </c>
      <c r="U33" s="6" t="e">
        <f t="shared" si="12"/>
        <v>#N/A</v>
      </c>
      <c r="V33" s="6" t="e">
        <f t="shared" si="12"/>
        <v>#N/A</v>
      </c>
      <c r="W33" s="6" t="e">
        <f t="shared" si="12"/>
        <v>#N/A</v>
      </c>
      <c r="X33" s="6" t="e">
        <f t="shared" si="12"/>
        <v>#N/A</v>
      </c>
      <c r="Y33" s="6" t="e">
        <f t="shared" si="12"/>
        <v>#N/A</v>
      </c>
      <c r="Z33" s="6" t="e">
        <f t="shared" si="12"/>
        <v>#N/A</v>
      </c>
      <c r="AA33" s="6" t="e">
        <f t="shared" si="12"/>
        <v>#N/A</v>
      </c>
      <c r="AB33" s="6" t="e">
        <f t="shared" si="12"/>
        <v>#N/A</v>
      </c>
      <c r="AC33" s="6" t="e">
        <f t="shared" si="12"/>
        <v>#N/A</v>
      </c>
      <c r="AD33" s="6" t="e">
        <f t="shared" si="12"/>
        <v>#N/A</v>
      </c>
      <c r="AE33" s="6" t="e">
        <f t="shared" si="12"/>
        <v>#N/A</v>
      </c>
      <c r="AF33" s="6" t="e">
        <f t="shared" si="12"/>
        <v>#N/A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W52"/>
  <sheetViews>
    <sheetView topLeftCell="A17" zoomScaleNormal="100" workbookViewId="0">
      <selection activeCell="H31" sqref="H31"/>
    </sheetView>
  </sheetViews>
  <sheetFormatPr baseColWidth="10" defaultRowHeight="16" x14ac:dyDescent="0.2"/>
  <cols>
    <col min="1" max="1" width="17.1640625" bestFit="1" customWidth="1"/>
    <col min="2" max="2" width="6.1640625" bestFit="1" customWidth="1"/>
    <col min="3" max="3" width="11.83203125" style="9" bestFit="1" customWidth="1"/>
    <col min="4" max="4" width="10.33203125" style="9" bestFit="1" customWidth="1"/>
    <col min="5" max="5" width="10.83203125" style="9" bestFit="1" customWidth="1"/>
    <col min="6" max="6" width="17.1640625" bestFit="1" customWidth="1"/>
    <col min="7" max="7" width="11.5" bestFit="1" customWidth="1"/>
    <col min="8" max="8" width="15.1640625" bestFit="1" customWidth="1"/>
    <col min="9" max="9" width="9.1640625" style="9" bestFit="1" customWidth="1"/>
    <col min="10" max="10" width="9.6640625" bestFit="1" customWidth="1"/>
    <col min="11" max="11" width="12.5" bestFit="1" customWidth="1"/>
    <col min="12" max="12" width="10.83203125" bestFit="1" customWidth="1"/>
    <col min="13" max="13" width="12.1640625" bestFit="1" customWidth="1"/>
    <col min="14" max="14" width="12.6640625" bestFit="1" customWidth="1"/>
    <col min="15" max="16" width="11.5" bestFit="1" customWidth="1"/>
    <col min="17" max="17" width="11" bestFit="1" customWidth="1"/>
    <col min="18" max="18" width="12" bestFit="1" customWidth="1"/>
    <col min="19" max="20" width="12" customWidth="1"/>
    <col min="21" max="21" width="13" bestFit="1" customWidth="1"/>
    <col min="22" max="22" width="11.6640625" bestFit="1" customWidth="1"/>
    <col min="23" max="23" width="12.6640625" bestFit="1" customWidth="1"/>
  </cols>
  <sheetData>
    <row r="3" spans="1:23" x14ac:dyDescent="0.2">
      <c r="A3" s="2" t="s">
        <v>0</v>
      </c>
      <c r="B3" s="2"/>
      <c r="C3" s="10"/>
      <c r="D3" s="10"/>
      <c r="E3" s="10"/>
      <c r="F3" s="2"/>
      <c r="G3" s="2"/>
      <c r="H3" s="2"/>
    </row>
    <row r="4" spans="1:23" ht="34" x14ac:dyDescent="0.2">
      <c r="A4" t="s">
        <v>7</v>
      </c>
      <c r="B4" t="s">
        <v>12</v>
      </c>
      <c r="C4" s="9" t="s">
        <v>13</v>
      </c>
      <c r="D4" s="9" t="s">
        <v>25</v>
      </c>
      <c r="E4" s="9" t="s">
        <v>14</v>
      </c>
      <c r="F4" t="s">
        <v>15</v>
      </c>
      <c r="G4" s="12" t="s">
        <v>27</v>
      </c>
      <c r="H4" t="s">
        <v>18</v>
      </c>
      <c r="I4" s="9" t="s">
        <v>6</v>
      </c>
      <c r="J4" t="s">
        <v>4</v>
      </c>
      <c r="K4" t="s">
        <v>5</v>
      </c>
      <c r="L4" t="s">
        <v>14</v>
      </c>
      <c r="M4" s="12" t="s">
        <v>30</v>
      </c>
      <c r="N4" t="s">
        <v>23</v>
      </c>
      <c r="O4" s="12" t="s">
        <v>28</v>
      </c>
      <c r="P4" t="s">
        <v>24</v>
      </c>
      <c r="Q4" t="s">
        <v>3</v>
      </c>
      <c r="R4" t="s">
        <v>1</v>
      </c>
      <c r="S4" t="s">
        <v>19</v>
      </c>
      <c r="T4" t="s">
        <v>20</v>
      </c>
      <c r="U4" t="s">
        <v>2</v>
      </c>
      <c r="V4" s="12" t="s">
        <v>63</v>
      </c>
      <c r="W4" s="12" t="s">
        <v>62</v>
      </c>
    </row>
    <row r="5" spans="1:23" x14ac:dyDescent="0.2">
      <c r="A5" t="s">
        <v>8</v>
      </c>
      <c r="I5" s="9">
        <v>6645.59</v>
      </c>
      <c r="J5" s="5">
        <v>0.27750000000000002</v>
      </c>
      <c r="K5" s="1">
        <f>8.9*12</f>
        <v>106.80000000000001</v>
      </c>
      <c r="L5" s="1"/>
      <c r="M5" s="1"/>
      <c r="N5" s="1"/>
      <c r="O5" s="1"/>
      <c r="P5" s="1"/>
      <c r="Q5" s="1">
        <f>(I5*J5)+K5</f>
        <v>1950.9512250000002</v>
      </c>
      <c r="R5" s="1">
        <f>Q5*10</f>
        <v>19509.512250000003</v>
      </c>
      <c r="S5" s="1">
        <f>Q5*15</f>
        <v>29264.268375000003</v>
      </c>
      <c r="T5" s="1">
        <f>Q5*20</f>
        <v>39019.024500000007</v>
      </c>
      <c r="U5" s="1">
        <f>Q5*25</f>
        <v>48773.780625000007</v>
      </c>
      <c r="V5" s="6">
        <f>Q5/12</f>
        <v>162.57926875000001</v>
      </c>
      <c r="W5" s="6">
        <f>Q5/12</f>
        <v>162.57926875000001</v>
      </c>
    </row>
    <row r="6" spans="1:23" x14ac:dyDescent="0.2">
      <c r="A6" t="s">
        <v>9</v>
      </c>
      <c r="I6" s="9">
        <v>5498</v>
      </c>
      <c r="J6" s="5">
        <v>0.18890000000000001</v>
      </c>
      <c r="K6" s="1">
        <v>108</v>
      </c>
      <c r="L6" s="1"/>
      <c r="M6" s="1"/>
      <c r="N6" s="1"/>
      <c r="O6" s="1"/>
      <c r="P6" s="1"/>
      <c r="Q6" s="1">
        <f>(I6*J6)+K6</f>
        <v>1146.5722000000001</v>
      </c>
      <c r="R6" s="1">
        <f>Q6*10</f>
        <v>11465.722000000002</v>
      </c>
      <c r="S6" s="1">
        <f>Q6*15</f>
        <v>17198.583000000002</v>
      </c>
      <c r="T6" s="1">
        <f>Q6*20</f>
        <v>22931.444000000003</v>
      </c>
      <c r="U6" s="1">
        <f>Q6*25</f>
        <v>28664.305</v>
      </c>
      <c r="V6" s="6">
        <f>Q6/12</f>
        <v>95.547683333333339</v>
      </c>
      <c r="W6" s="6">
        <f>Q6/12</f>
        <v>95.547683333333339</v>
      </c>
    </row>
    <row r="7" spans="1:23" x14ac:dyDescent="0.2">
      <c r="A7" t="s">
        <v>10</v>
      </c>
      <c r="I7" s="9">
        <v>3000</v>
      </c>
      <c r="J7" s="4" t="s">
        <v>16</v>
      </c>
      <c r="K7" s="4" t="s">
        <v>16</v>
      </c>
      <c r="L7" s="4"/>
      <c r="M7" s="4"/>
      <c r="N7" s="4"/>
      <c r="O7" s="4"/>
      <c r="P7" s="4"/>
      <c r="Q7" s="4" t="s">
        <v>16</v>
      </c>
      <c r="R7" s="4" t="s">
        <v>16</v>
      </c>
      <c r="S7" s="4"/>
      <c r="T7" s="4"/>
      <c r="U7" s="4" t="s">
        <v>16</v>
      </c>
    </row>
    <row r="8" spans="1:23" x14ac:dyDescent="0.2">
      <c r="A8" t="s">
        <v>11</v>
      </c>
      <c r="K8" s="1"/>
      <c r="L8" s="1"/>
      <c r="M8" s="1"/>
      <c r="N8" s="1"/>
      <c r="O8" s="1"/>
      <c r="P8" s="1"/>
      <c r="Q8" s="1">
        <f t="shared" ref="Q8:V8" si="0">SUM(Q5:Q7)</f>
        <v>3097.5234250000003</v>
      </c>
      <c r="R8" s="1">
        <f t="shared" si="0"/>
        <v>30975.234250000005</v>
      </c>
      <c r="S8" s="1">
        <f t="shared" si="0"/>
        <v>46462.851375000006</v>
      </c>
      <c r="T8" s="1">
        <f t="shared" si="0"/>
        <v>61950.46850000001</v>
      </c>
      <c r="U8" s="1">
        <f t="shared" si="0"/>
        <v>77438.085625000007</v>
      </c>
      <c r="V8" s="1">
        <f t="shared" si="0"/>
        <v>258.12695208333332</v>
      </c>
      <c r="W8" s="1">
        <f>SUM(W5:W7)</f>
        <v>258.12695208333332</v>
      </c>
    </row>
    <row r="13" spans="1:23" x14ac:dyDescent="0.2">
      <c r="A13" s="2" t="s">
        <v>26</v>
      </c>
      <c r="B13" s="2">
        <v>10</v>
      </c>
      <c r="C13" s="10" t="s">
        <v>64</v>
      </c>
      <c r="D13" s="11">
        <v>0.7</v>
      </c>
      <c r="E13" s="11">
        <v>0.3</v>
      </c>
      <c r="F13" s="2"/>
      <c r="G13" s="2"/>
      <c r="H13" s="2" t="s">
        <v>1</v>
      </c>
    </row>
    <row r="14" spans="1:23" ht="34" x14ac:dyDescent="0.2">
      <c r="A14" t="s">
        <v>7</v>
      </c>
      <c r="B14" t="s">
        <v>12</v>
      </c>
      <c r="C14" s="9" t="s">
        <v>13</v>
      </c>
      <c r="D14" s="9" t="s">
        <v>25</v>
      </c>
      <c r="E14" s="9" t="s">
        <v>14</v>
      </c>
      <c r="F14" t="s">
        <v>15</v>
      </c>
      <c r="G14" s="12" t="s">
        <v>27</v>
      </c>
      <c r="H14" t="s">
        <v>83</v>
      </c>
      <c r="I14" s="9" t="s">
        <v>6</v>
      </c>
      <c r="J14" t="s">
        <v>4</v>
      </c>
      <c r="K14" t="s">
        <v>5</v>
      </c>
      <c r="L14" t="s">
        <v>14</v>
      </c>
      <c r="M14" s="12" t="s">
        <v>30</v>
      </c>
      <c r="N14" t="s">
        <v>23</v>
      </c>
      <c r="O14" s="12" t="s">
        <v>28</v>
      </c>
      <c r="P14" t="s">
        <v>24</v>
      </c>
      <c r="Q14" t="s">
        <v>3</v>
      </c>
      <c r="R14" t="s">
        <v>1</v>
      </c>
      <c r="S14" t="s">
        <v>19</v>
      </c>
      <c r="T14" t="s">
        <v>20</v>
      </c>
      <c r="U14" t="s">
        <v>2</v>
      </c>
      <c r="V14" s="12" t="s">
        <v>84</v>
      </c>
      <c r="W14" s="12" t="s">
        <v>29</v>
      </c>
    </row>
    <row r="15" spans="1:23" x14ac:dyDescent="0.2">
      <c r="A15" t="s">
        <v>17</v>
      </c>
      <c r="B15">
        <v>9.9</v>
      </c>
      <c r="C15" s="9">
        <f>B15*900</f>
        <v>8910</v>
      </c>
      <c r="D15" s="9">
        <f>C15*0.7</f>
        <v>6237</v>
      </c>
      <c r="E15" s="9">
        <f>C15*0.3</f>
        <v>2673</v>
      </c>
      <c r="F15" s="5">
        <v>0.122</v>
      </c>
      <c r="G15" s="1">
        <v>200</v>
      </c>
      <c r="H15" s="1">
        <v>269.5</v>
      </c>
      <c r="I15" s="9">
        <f>SUM($I$5:$I$7)</f>
        <v>15143.59</v>
      </c>
      <c r="J15" s="5">
        <v>0.246</v>
      </c>
      <c r="K15" s="1"/>
      <c r="L15" s="1">
        <f>E15*F15</f>
        <v>326.10599999999999</v>
      </c>
      <c r="M15" s="1"/>
      <c r="N15" s="1">
        <f>(I15-D15)*J15</f>
        <v>2191.0211399999998</v>
      </c>
      <c r="O15" s="1">
        <f>$I$7*J15</f>
        <v>738</v>
      </c>
      <c r="P15" s="1">
        <f>H15*12</f>
        <v>3234</v>
      </c>
      <c r="Q15" s="1">
        <f>(H15*12)-(E15*F15)-($I$7*J15)+((I15-D15)*J15)+G15</f>
        <v>4560.9151400000001</v>
      </c>
      <c r="R15" s="1">
        <f>Q15*10</f>
        <v>45609.151400000002</v>
      </c>
      <c r="S15" s="1">
        <f>(Q15*15)-(H15*12*5)</f>
        <v>52243.727100000004</v>
      </c>
      <c r="T15" s="1">
        <f>(Q15*20)-(H15*12*10)</f>
        <v>58878.302800000005</v>
      </c>
      <c r="U15" s="1">
        <f>(Q15*25)-(H15*12*15)</f>
        <v>65512.878500000006</v>
      </c>
      <c r="V15" s="6">
        <f>Q15/12</f>
        <v>380.07626166666665</v>
      </c>
      <c r="W15" s="6">
        <f>(Q15/12)-H15</f>
        <v>110.57626166666665</v>
      </c>
    </row>
    <row r="16" spans="1:23" x14ac:dyDescent="0.2">
      <c r="L16" s="3"/>
      <c r="M16" s="3"/>
      <c r="N16" s="3"/>
      <c r="O16" s="3"/>
      <c r="P16" s="3" t="s">
        <v>21</v>
      </c>
      <c r="Q16" s="7">
        <f>$Q$8-Q15</f>
        <v>-1463.3917149999997</v>
      </c>
      <c r="R16" s="7">
        <f>$R$8-R15</f>
        <v>-14633.917149999997</v>
      </c>
      <c r="S16" s="7">
        <f>$S$8-S15</f>
        <v>-5780.8757249999981</v>
      </c>
      <c r="T16" s="8">
        <f>$T$8-T15</f>
        <v>3072.165700000005</v>
      </c>
      <c r="U16" s="8">
        <f>$U$8-U15</f>
        <v>11925.207125000001</v>
      </c>
      <c r="V16" s="7">
        <f>$V$8-V15</f>
        <v>-121.94930958333333</v>
      </c>
      <c r="W16" s="8">
        <f>$W$8-W15</f>
        <v>147.55069041666667</v>
      </c>
    </row>
    <row r="17" spans="1:23" x14ac:dyDescent="0.2">
      <c r="P17" t="s">
        <v>22</v>
      </c>
      <c r="Q17" s="6">
        <f>G15</f>
        <v>200</v>
      </c>
      <c r="R17" s="6">
        <f>Q17*10</f>
        <v>2000</v>
      </c>
      <c r="S17" s="6">
        <f>Q17*15</f>
        <v>3000</v>
      </c>
      <c r="T17" s="6">
        <f>Q17*20</f>
        <v>4000</v>
      </c>
      <c r="U17" s="6">
        <f>Q17*25</f>
        <v>5000</v>
      </c>
    </row>
    <row r="18" spans="1:23" x14ac:dyDescent="0.2">
      <c r="A18" s="2" t="s">
        <v>26</v>
      </c>
      <c r="B18" s="2">
        <v>10</v>
      </c>
      <c r="C18" s="10" t="s">
        <v>64</v>
      </c>
      <c r="D18" s="11">
        <v>0.7</v>
      </c>
      <c r="E18" s="11">
        <v>0.3</v>
      </c>
      <c r="F18" s="2"/>
      <c r="G18" s="2"/>
      <c r="H18" s="2" t="s">
        <v>20</v>
      </c>
    </row>
    <row r="19" spans="1:23" ht="34" x14ac:dyDescent="0.2">
      <c r="A19" t="s">
        <v>7</v>
      </c>
      <c r="B19" t="s">
        <v>12</v>
      </c>
      <c r="C19" s="9" t="s">
        <v>13</v>
      </c>
      <c r="D19" s="9" t="s">
        <v>25</v>
      </c>
      <c r="E19" s="9" t="s">
        <v>14</v>
      </c>
      <c r="F19" t="s">
        <v>15</v>
      </c>
      <c r="G19" s="12" t="s">
        <v>27</v>
      </c>
      <c r="H19" t="s">
        <v>83</v>
      </c>
      <c r="I19" s="9" t="s">
        <v>6</v>
      </c>
      <c r="J19" t="s">
        <v>4</v>
      </c>
      <c r="K19" t="s">
        <v>5</v>
      </c>
      <c r="L19" t="s">
        <v>14</v>
      </c>
      <c r="M19" s="12" t="s">
        <v>30</v>
      </c>
      <c r="N19" t="s">
        <v>23</v>
      </c>
      <c r="O19" s="12" t="s">
        <v>28</v>
      </c>
      <c r="P19" t="s">
        <v>24</v>
      </c>
      <c r="Q19" t="s">
        <v>3</v>
      </c>
      <c r="R19" t="s">
        <v>1</v>
      </c>
      <c r="S19" t="s">
        <v>19</v>
      </c>
      <c r="T19" t="s">
        <v>20</v>
      </c>
      <c r="U19" t="s">
        <v>2</v>
      </c>
      <c r="V19" s="12" t="s">
        <v>63</v>
      </c>
      <c r="W19" s="12" t="s">
        <v>62</v>
      </c>
    </row>
    <row r="20" spans="1:23" x14ac:dyDescent="0.2">
      <c r="A20" t="s">
        <v>17</v>
      </c>
      <c r="B20">
        <v>9.9</v>
      </c>
      <c r="C20" s="9">
        <f>B20*900</f>
        <v>8910</v>
      </c>
      <c r="D20" s="9">
        <f>C20*0.7</f>
        <v>6237</v>
      </c>
      <c r="E20" s="9">
        <f>C20*0.3</f>
        <v>2673</v>
      </c>
      <c r="F20" s="5">
        <v>0.122</v>
      </c>
      <c r="G20" s="1">
        <v>200</v>
      </c>
      <c r="H20" s="1">
        <v>145</v>
      </c>
      <c r="I20" s="9">
        <f>SUM($I$5:$I$7)</f>
        <v>15143.59</v>
      </c>
      <c r="J20" s="5">
        <v>0.246</v>
      </c>
      <c r="K20" s="1"/>
      <c r="L20" s="1">
        <f>E20*F20</f>
        <v>326.10599999999999</v>
      </c>
      <c r="M20" s="1"/>
      <c r="N20" s="1">
        <f>(I20-D20)*J20</f>
        <v>2191.0211399999998</v>
      </c>
      <c r="O20" s="1">
        <f>$I$7*J20</f>
        <v>738</v>
      </c>
      <c r="P20" s="1">
        <f>H20*12</f>
        <v>1740</v>
      </c>
      <c r="Q20" s="1">
        <f>(H20*12)-(E20*F20)-($I$7*J20)+((I20-D20)*J20)+G20</f>
        <v>3066.9151400000001</v>
      </c>
      <c r="R20" s="1">
        <f>Q20*10</f>
        <v>30669.151400000002</v>
      </c>
      <c r="S20" s="1">
        <f>(Q20*15)</f>
        <v>46003.727100000004</v>
      </c>
      <c r="T20" s="1">
        <f>(Q20*20)</f>
        <v>61338.302800000005</v>
      </c>
      <c r="U20" s="1">
        <f>(Q20*25)-(H20*12*5)</f>
        <v>67972.878500000006</v>
      </c>
      <c r="V20" s="6">
        <f>Q20/12</f>
        <v>255.57626166666668</v>
      </c>
      <c r="W20" s="6">
        <f>(Q20/12)-H20</f>
        <v>110.57626166666668</v>
      </c>
    </row>
    <row r="21" spans="1:23" x14ac:dyDescent="0.2">
      <c r="L21" s="3"/>
      <c r="M21" s="3"/>
      <c r="N21" s="3"/>
      <c r="O21" s="3"/>
      <c r="P21" s="3" t="s">
        <v>21</v>
      </c>
      <c r="Q21" s="8">
        <f>$Q$8-Q20</f>
        <v>30.608285000000251</v>
      </c>
      <c r="R21" s="8">
        <f>$R$8-R20</f>
        <v>306.08285000000251</v>
      </c>
      <c r="S21" s="8">
        <f>$S$8-S20</f>
        <v>459.12427500000194</v>
      </c>
      <c r="T21" s="8">
        <f>$T$8-T20</f>
        <v>612.16570000000502</v>
      </c>
      <c r="U21" s="8">
        <f>$U$8-U20</f>
        <v>9465.2071250000008</v>
      </c>
      <c r="V21" s="8">
        <f>$V$8-V20</f>
        <v>2.5506904166666402</v>
      </c>
      <c r="W21" s="8">
        <f>$W$8-W20</f>
        <v>147.55069041666664</v>
      </c>
    </row>
    <row r="22" spans="1:23" x14ac:dyDescent="0.2">
      <c r="P22" t="s">
        <v>22</v>
      </c>
      <c r="Q22" s="6">
        <f>G20</f>
        <v>200</v>
      </c>
      <c r="R22" s="6">
        <f>Q22*10</f>
        <v>2000</v>
      </c>
      <c r="S22" s="6">
        <f>Q22*15</f>
        <v>3000</v>
      </c>
      <c r="T22" s="6">
        <f>Q22*20</f>
        <v>4000</v>
      </c>
      <c r="U22" s="6">
        <f>Q22*25</f>
        <v>5000</v>
      </c>
    </row>
    <row r="23" spans="1:23" x14ac:dyDescent="0.2">
      <c r="A23" s="2" t="s">
        <v>26</v>
      </c>
      <c r="B23" s="2">
        <v>10</v>
      </c>
      <c r="C23" s="10" t="s">
        <v>64</v>
      </c>
      <c r="D23" s="11">
        <v>0.8</v>
      </c>
      <c r="E23" s="11">
        <v>0.2</v>
      </c>
      <c r="F23" s="2"/>
      <c r="G23" s="2"/>
      <c r="H23" s="2" t="s">
        <v>20</v>
      </c>
    </row>
    <row r="24" spans="1:23" ht="34" x14ac:dyDescent="0.2">
      <c r="A24" t="s">
        <v>7</v>
      </c>
      <c r="B24" t="s">
        <v>12</v>
      </c>
      <c r="C24" s="9" t="s">
        <v>13</v>
      </c>
      <c r="D24" s="9" t="s">
        <v>25</v>
      </c>
      <c r="E24" s="9" t="s">
        <v>14</v>
      </c>
      <c r="F24" t="s">
        <v>15</v>
      </c>
      <c r="G24" s="12" t="s">
        <v>27</v>
      </c>
      <c r="H24" t="s">
        <v>83</v>
      </c>
      <c r="I24" s="9" t="s">
        <v>6</v>
      </c>
      <c r="J24" t="s">
        <v>4</v>
      </c>
      <c r="K24" t="s">
        <v>5</v>
      </c>
      <c r="L24" t="s">
        <v>14</v>
      </c>
      <c r="M24" s="12" t="s">
        <v>30</v>
      </c>
      <c r="N24" t="s">
        <v>23</v>
      </c>
      <c r="O24" s="12" t="s">
        <v>28</v>
      </c>
      <c r="P24" t="s">
        <v>24</v>
      </c>
      <c r="Q24" t="s">
        <v>3</v>
      </c>
      <c r="R24" t="s">
        <v>1</v>
      </c>
      <c r="S24" t="s">
        <v>19</v>
      </c>
      <c r="T24" t="s">
        <v>20</v>
      </c>
      <c r="U24" t="s">
        <v>2</v>
      </c>
      <c r="V24" s="12" t="s">
        <v>63</v>
      </c>
      <c r="W24" s="12" t="s">
        <v>62</v>
      </c>
    </row>
    <row r="25" spans="1:23" x14ac:dyDescent="0.2">
      <c r="A25" t="s">
        <v>17</v>
      </c>
      <c r="B25">
        <v>9.9</v>
      </c>
      <c r="C25" s="9">
        <f>B25*900</f>
        <v>8910</v>
      </c>
      <c r="D25" s="9">
        <f>C25*0.8</f>
        <v>7128</v>
      </c>
      <c r="E25" s="9">
        <f>C25*0.2</f>
        <v>1782</v>
      </c>
      <c r="F25" s="5">
        <v>0.122</v>
      </c>
      <c r="G25" s="1">
        <v>200</v>
      </c>
      <c r="H25" s="1">
        <v>145</v>
      </c>
      <c r="I25" s="9">
        <f>SUM($I$5:$I$7)</f>
        <v>15143.59</v>
      </c>
      <c r="J25" s="5">
        <v>0.246</v>
      </c>
      <c r="K25" s="1"/>
      <c r="L25" s="1">
        <f>E25*F25</f>
        <v>217.404</v>
      </c>
      <c r="M25" s="1"/>
      <c r="N25" s="1">
        <f>(I25-D25)*J25</f>
        <v>1971.8351399999999</v>
      </c>
      <c r="O25" s="1">
        <f>$I$7*J25</f>
        <v>738</v>
      </c>
      <c r="P25" s="1">
        <f>H25*12</f>
        <v>1740</v>
      </c>
      <c r="Q25" s="1">
        <f>(H25*12)-(E25*F25)-($I$7*J25)+((I25-D25)*J25)+G25</f>
        <v>2956.4311399999997</v>
      </c>
      <c r="R25" s="1">
        <f>Q25*10</f>
        <v>29564.311399999999</v>
      </c>
      <c r="S25" s="1">
        <f>(Q25*15)</f>
        <v>44346.467099999994</v>
      </c>
      <c r="T25" s="1">
        <f>(Q25*20)</f>
        <v>59128.622799999997</v>
      </c>
      <c r="U25" s="1">
        <f>(Q25*25)-(H25*12*5)</f>
        <v>65210.778499999986</v>
      </c>
      <c r="V25" s="6">
        <f>Q25/12</f>
        <v>246.36926166666663</v>
      </c>
      <c r="W25" s="6">
        <f>(Q25/12)-H25</f>
        <v>101.36926166666663</v>
      </c>
    </row>
    <row r="26" spans="1:23" x14ac:dyDescent="0.2">
      <c r="L26" s="3"/>
      <c r="M26" s="3"/>
      <c r="N26" s="3"/>
      <c r="O26" s="3"/>
      <c r="P26" s="3" t="s">
        <v>21</v>
      </c>
      <c r="Q26" s="8">
        <f>$Q$8-Q25</f>
        <v>141.09228500000063</v>
      </c>
      <c r="R26" s="8">
        <f>$R$8-R25</f>
        <v>1410.9228500000063</v>
      </c>
      <c r="S26" s="8">
        <f>$S$8-S25</f>
        <v>2116.3842750000113</v>
      </c>
      <c r="T26" s="8">
        <f>$T$8-T25</f>
        <v>2821.8457000000126</v>
      </c>
      <c r="U26" s="8">
        <f>$U$8-U25</f>
        <v>12227.307125000021</v>
      </c>
      <c r="V26" s="8">
        <f>$V$8-V25</f>
        <v>11.757690416666691</v>
      </c>
      <c r="W26" s="8">
        <f>$W$8-W25</f>
        <v>156.75769041666669</v>
      </c>
    </row>
    <row r="27" spans="1:23" x14ac:dyDescent="0.2">
      <c r="P27" t="s">
        <v>22</v>
      </c>
      <c r="Q27" s="6">
        <f>G25</f>
        <v>200</v>
      </c>
      <c r="R27" s="6">
        <f>Q27*10</f>
        <v>2000</v>
      </c>
      <c r="S27" s="6">
        <f>Q27*15</f>
        <v>3000</v>
      </c>
      <c r="T27" s="6">
        <f>Q27*20</f>
        <v>4000</v>
      </c>
      <c r="U27" s="6">
        <f>Q27*25</f>
        <v>5000</v>
      </c>
    </row>
    <row r="28" spans="1:23" x14ac:dyDescent="0.2">
      <c r="A28" s="2" t="s">
        <v>26</v>
      </c>
      <c r="B28" s="2">
        <v>15</v>
      </c>
      <c r="C28" s="10" t="s">
        <v>64</v>
      </c>
      <c r="D28" s="11">
        <v>0.7</v>
      </c>
      <c r="E28" s="11">
        <v>0.3</v>
      </c>
      <c r="F28" s="2"/>
      <c r="G28" s="2"/>
      <c r="H28" s="2" t="s">
        <v>1</v>
      </c>
    </row>
    <row r="29" spans="1:23" ht="34" x14ac:dyDescent="0.2">
      <c r="A29" t="s">
        <v>7</v>
      </c>
      <c r="B29" t="s">
        <v>12</v>
      </c>
      <c r="C29" s="9" t="s">
        <v>13</v>
      </c>
      <c r="D29" s="9" t="s">
        <v>25</v>
      </c>
      <c r="E29" s="9" t="s">
        <v>14</v>
      </c>
      <c r="F29" t="s">
        <v>15</v>
      </c>
      <c r="G29" s="12" t="s">
        <v>27</v>
      </c>
      <c r="H29" t="s">
        <v>85</v>
      </c>
      <c r="I29" s="9" t="s">
        <v>6</v>
      </c>
      <c r="J29" t="s">
        <v>4</v>
      </c>
      <c r="K29" t="s">
        <v>5</v>
      </c>
      <c r="L29" t="s">
        <v>14</v>
      </c>
      <c r="M29" s="12" t="s">
        <v>30</v>
      </c>
      <c r="N29" t="s">
        <v>23</v>
      </c>
      <c r="O29" s="12" t="s">
        <v>28</v>
      </c>
      <c r="P29" t="s">
        <v>24</v>
      </c>
      <c r="Q29" t="s">
        <v>3</v>
      </c>
      <c r="R29" t="s">
        <v>1</v>
      </c>
      <c r="S29" t="s">
        <v>19</v>
      </c>
      <c r="T29" t="s">
        <v>20</v>
      </c>
      <c r="U29" t="s">
        <v>2</v>
      </c>
      <c r="V29" s="12" t="s">
        <v>84</v>
      </c>
      <c r="W29" s="12" t="s">
        <v>29</v>
      </c>
    </row>
    <row r="30" spans="1:23" x14ac:dyDescent="0.2">
      <c r="A30" t="s">
        <v>17</v>
      </c>
      <c r="B30">
        <v>15.18</v>
      </c>
      <c r="C30" s="9">
        <f>B30*900</f>
        <v>13662</v>
      </c>
      <c r="D30" s="9">
        <f>C30*0.7</f>
        <v>9563.4</v>
      </c>
      <c r="E30" s="9">
        <f>C30*0.3</f>
        <v>4098.5999999999995</v>
      </c>
      <c r="F30" s="5">
        <v>0.1187</v>
      </c>
      <c r="G30" s="1">
        <v>300</v>
      </c>
      <c r="H30" s="1">
        <v>360.33</v>
      </c>
      <c r="I30" s="9">
        <f>SUM($I$5:$I$7)</f>
        <v>15143.59</v>
      </c>
      <c r="J30" s="5">
        <v>0.246</v>
      </c>
      <c r="K30" s="1"/>
      <c r="L30" s="1">
        <f>E30*F30</f>
        <v>486.50381999999996</v>
      </c>
      <c r="M30" s="1">
        <f>D30*0.026</f>
        <v>248.64839999999998</v>
      </c>
      <c r="N30" s="1">
        <f>(I30-D30)*J30</f>
        <v>1372.7267400000001</v>
      </c>
      <c r="O30" s="1">
        <f>$I$7*J30</f>
        <v>738</v>
      </c>
      <c r="P30" s="1">
        <f>H30*12</f>
        <v>4323.96</v>
      </c>
      <c r="Q30" s="1">
        <f>(H30*12)-(E30*F30)-($I$7*J30)+((I30-D30)*J30)+G30</f>
        <v>4772.1829200000002</v>
      </c>
      <c r="R30" s="1">
        <f>Q30*10</f>
        <v>47721.8292</v>
      </c>
      <c r="S30" s="1">
        <f>(Q30*15)-(H30*12*5)</f>
        <v>49962.943799999994</v>
      </c>
      <c r="T30" s="1">
        <f>(Q30*20)-(H30*12*10)</f>
        <v>52204.058400000002</v>
      </c>
      <c r="U30" s="1">
        <f>(Q30*25)-(H30*12*15)</f>
        <v>54445.173000000003</v>
      </c>
      <c r="V30" s="6">
        <f>Q30/12</f>
        <v>397.68191000000002</v>
      </c>
      <c r="W30" s="6">
        <f>(Q30/12)-H30</f>
        <v>37.351910000000032</v>
      </c>
    </row>
    <row r="31" spans="1:23" x14ac:dyDescent="0.2">
      <c r="L31" s="3"/>
      <c r="M31" s="3"/>
      <c r="N31" s="3"/>
      <c r="O31" s="3"/>
      <c r="P31" s="3" t="s">
        <v>21</v>
      </c>
      <c r="Q31" s="7">
        <f>$Q$8-Q30</f>
        <v>-1674.6594949999999</v>
      </c>
      <c r="R31" s="7">
        <f>$R$8-R30</f>
        <v>-16746.594949999995</v>
      </c>
      <c r="S31" s="8">
        <f>$S$8-S30</f>
        <v>-3500.092424999988</v>
      </c>
      <c r="T31" s="8">
        <f>$T$8-T30</f>
        <v>9746.4101000000082</v>
      </c>
      <c r="U31" s="8">
        <f>$U$8-U30</f>
        <v>22992.912625000004</v>
      </c>
      <c r="V31" s="7">
        <f>$V$8-V30</f>
        <v>-139.55495791666669</v>
      </c>
      <c r="W31" s="8">
        <f>$W$8-W30</f>
        <v>220.77504208333329</v>
      </c>
    </row>
    <row r="32" spans="1:23" x14ac:dyDescent="0.2">
      <c r="P32" t="s">
        <v>22</v>
      </c>
      <c r="Q32" s="6">
        <f>G30</f>
        <v>300</v>
      </c>
      <c r="R32" s="6">
        <f>Q32*10</f>
        <v>3000</v>
      </c>
      <c r="S32" s="6">
        <f>Q32*15</f>
        <v>4500</v>
      </c>
      <c r="T32" s="6">
        <f>Q32*20</f>
        <v>6000</v>
      </c>
      <c r="U32" s="6">
        <f>Q32*25</f>
        <v>7500</v>
      </c>
    </row>
    <row r="33" spans="1:23" x14ac:dyDescent="0.2">
      <c r="A33" s="2" t="s">
        <v>26</v>
      </c>
      <c r="B33" s="2">
        <v>15</v>
      </c>
      <c r="C33" s="10" t="s">
        <v>64</v>
      </c>
      <c r="D33" s="11">
        <v>0.7</v>
      </c>
      <c r="E33" s="11">
        <v>0.3</v>
      </c>
      <c r="F33" s="2"/>
      <c r="G33" s="2"/>
      <c r="H33" s="2" t="s">
        <v>20</v>
      </c>
    </row>
    <row r="34" spans="1:23" ht="34" x14ac:dyDescent="0.2">
      <c r="A34" t="s">
        <v>7</v>
      </c>
      <c r="B34" t="s">
        <v>12</v>
      </c>
      <c r="C34" s="9" t="s">
        <v>13</v>
      </c>
      <c r="D34" s="9" t="s">
        <v>25</v>
      </c>
      <c r="E34" s="9" t="s">
        <v>14</v>
      </c>
      <c r="F34" t="s">
        <v>15</v>
      </c>
      <c r="G34" s="12" t="s">
        <v>27</v>
      </c>
      <c r="H34" t="s">
        <v>85</v>
      </c>
      <c r="I34" s="9" t="s">
        <v>6</v>
      </c>
      <c r="J34" t="s">
        <v>4</v>
      </c>
      <c r="K34" t="s">
        <v>5</v>
      </c>
      <c r="L34" t="s">
        <v>14</v>
      </c>
      <c r="M34" s="12" t="s">
        <v>30</v>
      </c>
      <c r="N34" t="s">
        <v>23</v>
      </c>
      <c r="O34" s="12" t="s">
        <v>28</v>
      </c>
      <c r="P34" t="s">
        <v>24</v>
      </c>
      <c r="Q34" t="s">
        <v>3</v>
      </c>
      <c r="R34" t="s">
        <v>1</v>
      </c>
      <c r="S34" t="s">
        <v>19</v>
      </c>
      <c r="T34" t="s">
        <v>20</v>
      </c>
      <c r="U34" t="s">
        <v>2</v>
      </c>
      <c r="V34" s="12" t="s">
        <v>63</v>
      </c>
      <c r="W34" s="12" t="s">
        <v>62</v>
      </c>
    </row>
    <row r="35" spans="1:23" x14ac:dyDescent="0.2">
      <c r="A35" t="s">
        <v>17</v>
      </c>
      <c r="B35">
        <v>15.18</v>
      </c>
      <c r="C35" s="9">
        <f>B35*900</f>
        <v>13662</v>
      </c>
      <c r="D35" s="9">
        <f>C35*0.7</f>
        <v>9563.4</v>
      </c>
      <c r="E35" s="9">
        <f>C35*0.3</f>
        <v>4098.5999999999995</v>
      </c>
      <c r="F35" s="5">
        <v>0.1187</v>
      </c>
      <c r="G35" s="1">
        <v>300</v>
      </c>
      <c r="H35" s="1">
        <v>200</v>
      </c>
      <c r="I35" s="9">
        <f>SUM($I$5:$I$7)</f>
        <v>15143.59</v>
      </c>
      <c r="J35" s="5">
        <v>0.246</v>
      </c>
      <c r="K35" s="1"/>
      <c r="L35" s="1">
        <f>E35*F35</f>
        <v>486.50381999999996</v>
      </c>
      <c r="M35" s="1">
        <f>D35*0.026</f>
        <v>248.64839999999998</v>
      </c>
      <c r="N35" s="1">
        <f>(I35-D35)*J35</f>
        <v>1372.7267400000001</v>
      </c>
      <c r="O35" s="1">
        <f>$I$7*J35</f>
        <v>738</v>
      </c>
      <c r="P35" s="1">
        <f>H35*12</f>
        <v>2400</v>
      </c>
      <c r="Q35" s="1">
        <f>(H35*12)-(E35*F35)-($I$7*J35)+((I35-D35)*J35)+G35</f>
        <v>2848.2229200000002</v>
      </c>
      <c r="R35" s="1">
        <f>Q35*10</f>
        <v>28482.229200000002</v>
      </c>
      <c r="S35" s="1">
        <f>(Q35*15)</f>
        <v>42723.343800000002</v>
      </c>
      <c r="T35" s="1">
        <f>(Q35*20)</f>
        <v>56964.458400000003</v>
      </c>
      <c r="U35" s="1">
        <f>(Q35*25)-(H35*12*5)</f>
        <v>59205.573000000004</v>
      </c>
      <c r="V35" s="6">
        <f>Q35/12</f>
        <v>237.35191</v>
      </c>
      <c r="W35" s="6">
        <f>(Q35/12)-H35</f>
        <v>37.351910000000004</v>
      </c>
    </row>
    <row r="36" spans="1:23" x14ac:dyDescent="0.2">
      <c r="L36" s="3"/>
      <c r="M36" s="3"/>
      <c r="N36" s="3"/>
      <c r="O36" s="3"/>
      <c r="P36" s="3" t="s">
        <v>21</v>
      </c>
      <c r="Q36" s="8">
        <f>$Q$8-Q35</f>
        <v>249.30050500000016</v>
      </c>
      <c r="R36" s="8">
        <f>$R$8-R35</f>
        <v>2493.0050500000034</v>
      </c>
      <c r="S36" s="8">
        <f>$S$8-S35</f>
        <v>3739.5075750000033</v>
      </c>
      <c r="T36" s="8">
        <f>$T$8-T35</f>
        <v>4986.0101000000068</v>
      </c>
      <c r="U36" s="8">
        <f>$U$8-U35</f>
        <v>18232.512625000003</v>
      </c>
      <c r="V36" s="8">
        <f>$V$8-V35</f>
        <v>20.775042083333318</v>
      </c>
      <c r="W36" s="8">
        <f>$W$8-W35</f>
        <v>220.77504208333332</v>
      </c>
    </row>
    <row r="37" spans="1:23" x14ac:dyDescent="0.2">
      <c r="P37" t="s">
        <v>22</v>
      </c>
      <c r="Q37" s="6">
        <f>G35</f>
        <v>300</v>
      </c>
      <c r="R37" s="6">
        <f>Q37*10</f>
        <v>3000</v>
      </c>
      <c r="S37" s="6">
        <f>Q37*15</f>
        <v>4500</v>
      </c>
      <c r="T37" s="6">
        <f>Q37*20</f>
        <v>6000</v>
      </c>
      <c r="U37" s="6">
        <f>Q37*25</f>
        <v>7500</v>
      </c>
    </row>
    <row r="38" spans="1:23" x14ac:dyDescent="0.2">
      <c r="A38" s="2" t="s">
        <v>26</v>
      </c>
      <c r="B38" s="2">
        <v>15</v>
      </c>
      <c r="C38" s="10" t="s">
        <v>64</v>
      </c>
      <c r="D38" s="11">
        <v>0.8</v>
      </c>
      <c r="E38" s="11">
        <v>0.2</v>
      </c>
      <c r="F38" s="2"/>
      <c r="G38" s="2"/>
      <c r="H38" s="2" t="s">
        <v>20</v>
      </c>
    </row>
    <row r="39" spans="1:23" ht="34" x14ac:dyDescent="0.2">
      <c r="A39" t="s">
        <v>7</v>
      </c>
      <c r="B39" t="s">
        <v>12</v>
      </c>
      <c r="C39" s="9" t="s">
        <v>13</v>
      </c>
      <c r="D39" s="9" t="s">
        <v>25</v>
      </c>
      <c r="E39" s="9" t="s">
        <v>14</v>
      </c>
      <c r="F39" t="s">
        <v>15</v>
      </c>
      <c r="G39" s="12" t="s">
        <v>27</v>
      </c>
      <c r="H39" t="s">
        <v>85</v>
      </c>
      <c r="I39" s="9" t="s">
        <v>6</v>
      </c>
      <c r="J39" t="s">
        <v>4</v>
      </c>
      <c r="K39" t="s">
        <v>5</v>
      </c>
      <c r="L39" t="s">
        <v>14</v>
      </c>
      <c r="M39" s="12" t="s">
        <v>30</v>
      </c>
      <c r="N39" t="s">
        <v>23</v>
      </c>
      <c r="O39" s="12" t="s">
        <v>28</v>
      </c>
      <c r="P39" t="s">
        <v>24</v>
      </c>
      <c r="Q39" t="s">
        <v>3</v>
      </c>
      <c r="R39" t="s">
        <v>1</v>
      </c>
      <c r="S39" t="s">
        <v>19</v>
      </c>
      <c r="T39" t="s">
        <v>20</v>
      </c>
      <c r="U39" t="s">
        <v>2</v>
      </c>
      <c r="V39" s="12" t="s">
        <v>63</v>
      </c>
      <c r="W39" s="12" t="s">
        <v>62</v>
      </c>
    </row>
    <row r="40" spans="1:23" x14ac:dyDescent="0.2">
      <c r="A40" t="s">
        <v>17</v>
      </c>
      <c r="B40">
        <v>15.18</v>
      </c>
      <c r="C40" s="9">
        <f>B40*900</f>
        <v>13662</v>
      </c>
      <c r="D40" s="9">
        <f>C40*0.8</f>
        <v>10929.6</v>
      </c>
      <c r="E40" s="9">
        <f>C40*0.2</f>
        <v>2732.4</v>
      </c>
      <c r="F40" s="5">
        <v>0.1187</v>
      </c>
      <c r="G40" s="1">
        <v>300</v>
      </c>
      <c r="H40" s="1">
        <v>200</v>
      </c>
      <c r="I40" s="9">
        <f>SUM($I$5:$I$7)</f>
        <v>15143.59</v>
      </c>
      <c r="J40" s="5">
        <v>0.246</v>
      </c>
      <c r="K40" s="1"/>
      <c r="L40" s="1">
        <f>E40*F40</f>
        <v>324.33588000000003</v>
      </c>
      <c r="M40" s="1">
        <f>D40*0.026</f>
        <v>284.1696</v>
      </c>
      <c r="N40" s="1">
        <f>(I40-D40)*J40</f>
        <v>1036.6415399999998</v>
      </c>
      <c r="O40" s="1">
        <f>$I$7*J40</f>
        <v>738</v>
      </c>
      <c r="P40" s="1">
        <f>H40*12</f>
        <v>2400</v>
      </c>
      <c r="Q40" s="1">
        <f>(H40*12)-(E40*F40)-($I$7*J40)+((I40-D40)*J40)+G40</f>
        <v>2674.30566</v>
      </c>
      <c r="R40" s="1">
        <f>Q40*10</f>
        <v>26743.0566</v>
      </c>
      <c r="S40" s="1">
        <f>(Q40*15)</f>
        <v>40114.584900000002</v>
      </c>
      <c r="T40" s="1">
        <f>(Q40*20)</f>
        <v>53486.1132</v>
      </c>
      <c r="U40" s="1">
        <f>(Q40*25)-(H40*12*5)</f>
        <v>54857.641499999998</v>
      </c>
      <c r="V40" s="6">
        <f>Q40/12</f>
        <v>222.85880499999999</v>
      </c>
      <c r="W40" s="6">
        <f>(Q40/12)-H40</f>
        <v>22.85880499999999</v>
      </c>
    </row>
    <row r="41" spans="1:23" x14ac:dyDescent="0.2">
      <c r="G41" s="6"/>
      <c r="L41" s="3"/>
      <c r="M41" s="3"/>
      <c r="N41" s="3"/>
      <c r="O41" s="3"/>
      <c r="P41" s="3" t="s">
        <v>21</v>
      </c>
      <c r="Q41" s="8">
        <f>$Q$8-Q40</f>
        <v>423.21776500000033</v>
      </c>
      <c r="R41" s="8">
        <f>$R$8-R40</f>
        <v>4232.1776500000051</v>
      </c>
      <c r="S41" s="8">
        <f>$S$8-S40</f>
        <v>6348.266475000004</v>
      </c>
      <c r="T41" s="8">
        <f>$T$8-T40</f>
        <v>8464.3553000000102</v>
      </c>
      <c r="U41" s="8">
        <f>$U$8-U40</f>
        <v>22580.444125000009</v>
      </c>
      <c r="V41" s="8">
        <f>$V$8-V40</f>
        <v>35.268147083333332</v>
      </c>
      <c r="W41" s="8">
        <f>$W$8-W40</f>
        <v>235.26814708333333</v>
      </c>
    </row>
    <row r="42" spans="1:23" x14ac:dyDescent="0.2">
      <c r="J42" s="15"/>
      <c r="P42" t="s">
        <v>22</v>
      </c>
      <c r="Q42" s="6">
        <f>G40</f>
        <v>300</v>
      </c>
      <c r="R42" s="6">
        <f>Q42*10</f>
        <v>3000</v>
      </c>
      <c r="S42" s="6">
        <f>Q42*15</f>
        <v>4500</v>
      </c>
      <c r="T42" s="6">
        <f>Q42*20</f>
        <v>6000</v>
      </c>
      <c r="U42" s="6">
        <f>Q42*25</f>
        <v>7500</v>
      </c>
    </row>
    <row r="43" spans="1:23" x14ac:dyDescent="0.2">
      <c r="A43" s="2" t="s">
        <v>26</v>
      </c>
      <c r="B43" s="2">
        <v>15</v>
      </c>
      <c r="C43" s="10" t="s">
        <v>78</v>
      </c>
      <c r="D43" s="11">
        <v>0.7</v>
      </c>
      <c r="E43" s="11">
        <v>0.3</v>
      </c>
      <c r="F43" s="2"/>
      <c r="G43" s="2"/>
      <c r="H43" s="2" t="s">
        <v>20</v>
      </c>
      <c r="J43" s="13">
        <v>0.01</v>
      </c>
    </row>
    <row r="44" spans="1:23" ht="34" x14ac:dyDescent="0.2">
      <c r="A44" t="s">
        <v>7</v>
      </c>
      <c r="B44" t="s">
        <v>12</v>
      </c>
      <c r="C44" s="9" t="s">
        <v>13</v>
      </c>
      <c r="D44" s="9" t="s">
        <v>25</v>
      </c>
      <c r="E44" s="9" t="s">
        <v>14</v>
      </c>
      <c r="F44" t="s">
        <v>15</v>
      </c>
      <c r="G44" s="12" t="s">
        <v>27</v>
      </c>
      <c r="H44" t="s">
        <v>85</v>
      </c>
      <c r="I44" s="9" t="s">
        <v>6</v>
      </c>
      <c r="J44" t="s">
        <v>4</v>
      </c>
      <c r="K44" t="s">
        <v>5</v>
      </c>
      <c r="L44" t="s">
        <v>14</v>
      </c>
      <c r="M44" s="12" t="s">
        <v>30</v>
      </c>
      <c r="N44" t="s">
        <v>23</v>
      </c>
      <c r="O44" s="12" t="s">
        <v>28</v>
      </c>
      <c r="P44" t="s">
        <v>24</v>
      </c>
      <c r="Q44" t="s">
        <v>3</v>
      </c>
      <c r="R44" t="s">
        <v>1</v>
      </c>
      <c r="S44" t="s">
        <v>19</v>
      </c>
      <c r="T44" t="s">
        <v>20</v>
      </c>
      <c r="U44" t="s">
        <v>2</v>
      </c>
      <c r="V44" s="12" t="s">
        <v>63</v>
      </c>
      <c r="W44" s="12" t="s">
        <v>62</v>
      </c>
    </row>
    <row r="45" spans="1:23" x14ac:dyDescent="0.2">
      <c r="A45" t="s">
        <v>17</v>
      </c>
      <c r="B45">
        <v>15.18</v>
      </c>
      <c r="C45" s="9">
        <f>B45*1230</f>
        <v>18671.400000000001</v>
      </c>
      <c r="D45" s="9">
        <f>C45*0.7</f>
        <v>13069.98</v>
      </c>
      <c r="E45" s="9">
        <f>C45*0.3</f>
        <v>5601.42</v>
      </c>
      <c r="F45" s="5">
        <v>0.1187</v>
      </c>
      <c r="G45" s="1">
        <v>300</v>
      </c>
      <c r="H45" s="1">
        <v>200</v>
      </c>
      <c r="I45" s="9">
        <f>SUM($I$5:$I$7)</f>
        <v>15143.59</v>
      </c>
      <c r="J45" s="5">
        <v>0.246</v>
      </c>
      <c r="K45" s="1"/>
      <c r="L45" s="1">
        <f>E45*F45</f>
        <v>664.888554</v>
      </c>
      <c r="M45" s="1">
        <f>D45*0.026</f>
        <v>339.81948</v>
      </c>
      <c r="N45" s="1">
        <f>(I45-D45)*J45</f>
        <v>510.10806000000014</v>
      </c>
      <c r="O45" s="1">
        <f>$I$7*J45</f>
        <v>738</v>
      </c>
      <c r="P45" s="1">
        <f>H45*12</f>
        <v>2400</v>
      </c>
      <c r="Q45" s="1">
        <f>(H45*12)-(E45*F45)-($I$7*J45)+((I45-D45)*J45)+G45</f>
        <v>1807.2195059999999</v>
      </c>
      <c r="R45" s="1">
        <f>Q45*10</f>
        <v>18072.195059999998</v>
      </c>
      <c r="S45" s="1">
        <f>(Q45*15)</f>
        <v>27108.292589999997</v>
      </c>
      <c r="T45" s="1">
        <f>(Q45*20)</f>
        <v>36144.390119999996</v>
      </c>
      <c r="U45" s="1">
        <f>(Q45*25)-(H45*12*5)</f>
        <v>33180.487649999995</v>
      </c>
      <c r="V45" s="6">
        <f>Q45/12</f>
        <v>150.60162549999998</v>
      </c>
      <c r="W45" s="6">
        <f>(Q45/12)-H45</f>
        <v>-49.398374500000017</v>
      </c>
    </row>
    <row r="46" spans="1:23" x14ac:dyDescent="0.2">
      <c r="L46" s="3"/>
      <c r="M46" s="3"/>
      <c r="N46" s="3"/>
      <c r="O46" s="3"/>
      <c r="P46" s="3" t="s">
        <v>21</v>
      </c>
      <c r="Q46" s="8">
        <f>$Q$8-Q45</f>
        <v>1290.3039190000004</v>
      </c>
      <c r="R46" s="8">
        <f>$R$8-R45</f>
        <v>12903.039190000007</v>
      </c>
      <c r="S46" s="8">
        <f>$S$8-S45</f>
        <v>19354.558785000008</v>
      </c>
      <c r="T46" s="8">
        <f>$T$8-T45</f>
        <v>25806.078380000014</v>
      </c>
      <c r="U46" s="8">
        <f>$U$8-U45</f>
        <v>44257.597975000012</v>
      </c>
      <c r="V46" s="8">
        <f>$V$8-V45</f>
        <v>107.52532658333334</v>
      </c>
      <c r="W46" s="8">
        <f>$W$8-W45</f>
        <v>307.52532658333337</v>
      </c>
    </row>
    <row r="47" spans="1:23" x14ac:dyDescent="0.2">
      <c r="P47" t="s">
        <v>22</v>
      </c>
      <c r="Q47" s="6">
        <f>G45</f>
        <v>300</v>
      </c>
      <c r="R47" s="6">
        <f>Q47*10</f>
        <v>3000</v>
      </c>
      <c r="S47" s="6">
        <f>Q47*15</f>
        <v>4500</v>
      </c>
      <c r="T47" s="6">
        <f>Q47*20</f>
        <v>6000</v>
      </c>
      <c r="U47" s="6">
        <f>Q47*25</f>
        <v>7500</v>
      </c>
    </row>
    <row r="48" spans="1:23" x14ac:dyDescent="0.2">
      <c r="A48" s="2" t="s">
        <v>26</v>
      </c>
      <c r="B48" s="2">
        <v>15</v>
      </c>
      <c r="C48" s="10" t="s">
        <v>78</v>
      </c>
      <c r="D48" s="11">
        <v>0.8</v>
      </c>
      <c r="E48" s="11">
        <v>0.2</v>
      </c>
      <c r="F48" s="2"/>
      <c r="G48" s="2"/>
      <c r="H48" s="2" t="s">
        <v>20</v>
      </c>
      <c r="J48" s="13">
        <f>J43</f>
        <v>0.01</v>
      </c>
    </row>
    <row r="49" spans="1:23" ht="34" x14ac:dyDescent="0.2">
      <c r="A49" t="s">
        <v>7</v>
      </c>
      <c r="B49" t="s">
        <v>12</v>
      </c>
      <c r="C49" s="9" t="s">
        <v>13</v>
      </c>
      <c r="D49" s="9" t="s">
        <v>25</v>
      </c>
      <c r="E49" s="9" t="s">
        <v>14</v>
      </c>
      <c r="F49" t="s">
        <v>15</v>
      </c>
      <c r="G49" s="12" t="s">
        <v>27</v>
      </c>
      <c r="H49" t="s">
        <v>85</v>
      </c>
      <c r="I49" s="9" t="s">
        <v>6</v>
      </c>
      <c r="J49" t="s">
        <v>4</v>
      </c>
      <c r="K49" t="s">
        <v>5</v>
      </c>
      <c r="L49" t="s">
        <v>14</v>
      </c>
      <c r="M49" s="12" t="s">
        <v>30</v>
      </c>
      <c r="N49" t="s">
        <v>23</v>
      </c>
      <c r="O49" s="12" t="s">
        <v>28</v>
      </c>
      <c r="P49" t="s">
        <v>24</v>
      </c>
      <c r="Q49" t="s">
        <v>3</v>
      </c>
      <c r="R49" t="s">
        <v>1</v>
      </c>
      <c r="S49" t="s">
        <v>19</v>
      </c>
      <c r="T49" t="s">
        <v>20</v>
      </c>
      <c r="U49" t="s">
        <v>2</v>
      </c>
      <c r="V49" s="12" t="s">
        <v>63</v>
      </c>
      <c r="W49" s="12" t="s">
        <v>62</v>
      </c>
    </row>
    <row r="50" spans="1:23" x14ac:dyDescent="0.2">
      <c r="A50" t="s">
        <v>17</v>
      </c>
      <c r="B50">
        <v>15.18</v>
      </c>
      <c r="C50" s="9">
        <f>B50*1230</f>
        <v>18671.400000000001</v>
      </c>
      <c r="D50" s="9">
        <f>C50*0.8</f>
        <v>14937.120000000003</v>
      </c>
      <c r="E50" s="9">
        <f>C50*0.2</f>
        <v>3734.2800000000007</v>
      </c>
      <c r="F50" s="5">
        <v>0.1187</v>
      </c>
      <c r="G50" s="1">
        <v>300</v>
      </c>
      <c r="H50" s="1">
        <v>200</v>
      </c>
      <c r="I50" s="9">
        <f>SUM($I$5:$I$7)</f>
        <v>15143.59</v>
      </c>
      <c r="J50" s="5">
        <v>0.246</v>
      </c>
      <c r="K50" s="1"/>
      <c r="L50" s="1">
        <f>E50*F50</f>
        <v>443.25903600000009</v>
      </c>
      <c r="M50" s="1">
        <f>D50*0.026</f>
        <v>388.36512000000005</v>
      </c>
      <c r="N50" s="1">
        <f>(I50-D50)*J50</f>
        <v>50.791619999999391</v>
      </c>
      <c r="O50" s="1">
        <f>$I$7*J50</f>
        <v>738</v>
      </c>
      <c r="P50" s="1">
        <f>H50*12</f>
        <v>2400</v>
      </c>
      <c r="Q50" s="1">
        <f>(H50*12)-(E50*F50)-($I$7*J50)+((I50-D50)*J50)+G50</f>
        <v>1569.5325839999991</v>
      </c>
      <c r="R50" s="1">
        <f>Q50*10</f>
        <v>15695.32583999999</v>
      </c>
      <c r="S50" s="1">
        <f>(Q50*15)</f>
        <v>23542.988759999986</v>
      </c>
      <c r="T50" s="1">
        <f>(Q50*20)</f>
        <v>31390.651679999981</v>
      </c>
      <c r="U50" s="1">
        <f>(Q50*25)-(H50*12*5)</f>
        <v>27238.314599999976</v>
      </c>
      <c r="V50" s="6">
        <f>Q50/12</f>
        <v>130.79438199999993</v>
      </c>
      <c r="W50" s="6">
        <f>(Q50/12)-H50</f>
        <v>-69.205618000000072</v>
      </c>
    </row>
    <row r="51" spans="1:23" x14ac:dyDescent="0.2">
      <c r="G51" s="6"/>
      <c r="L51" s="3"/>
      <c r="M51" s="3"/>
      <c r="N51" s="3"/>
      <c r="O51" s="3"/>
      <c r="P51" s="3" t="s">
        <v>21</v>
      </c>
      <c r="Q51" s="8">
        <f>$Q$8-Q50</f>
        <v>1527.9908410000012</v>
      </c>
      <c r="R51" s="8">
        <f>$R$8-R50</f>
        <v>15279.908410000015</v>
      </c>
      <c r="S51" s="8">
        <f>$S$8-S50</f>
        <v>22919.86261500002</v>
      </c>
      <c r="T51" s="8">
        <f>$T$8-T50</f>
        <v>30559.816820000029</v>
      </c>
      <c r="U51" s="8">
        <f>$U$8-U50</f>
        <v>50199.771025000031</v>
      </c>
      <c r="V51" s="8">
        <f>$V$8-V50</f>
        <v>127.33257008333339</v>
      </c>
      <c r="W51" s="8">
        <f>$W$8-W50</f>
        <v>327.33257008333339</v>
      </c>
    </row>
    <row r="52" spans="1:23" x14ac:dyDescent="0.2">
      <c r="P52" t="s">
        <v>22</v>
      </c>
      <c r="Q52" s="6">
        <f>G50</f>
        <v>300</v>
      </c>
      <c r="R52" s="6">
        <f>Q52*10</f>
        <v>3000</v>
      </c>
      <c r="S52" s="6">
        <f>Q52*15</f>
        <v>4500</v>
      </c>
      <c r="T52" s="6">
        <f>Q52*20</f>
        <v>6000</v>
      </c>
      <c r="U52" s="6">
        <f>Q52*25</f>
        <v>7500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Diagramm</vt:lpstr>
      <vt:lpstr>Daten Grafik</vt:lpstr>
      <vt:lpstr>Daten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Hentschke</dc:creator>
  <cp:lastModifiedBy>Stefan Hentschke</cp:lastModifiedBy>
  <cp:lastPrinted>2018-08-30T06:59:15Z</cp:lastPrinted>
  <dcterms:created xsi:type="dcterms:W3CDTF">2018-08-29T12:05:48Z</dcterms:created>
  <dcterms:modified xsi:type="dcterms:W3CDTF">2018-10-15T22:35:04Z</dcterms:modified>
</cp:coreProperties>
</file>