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ktro Camping/Videos/01 - Aufnahmen/2021_1001_Lademöglichkeiten_und_Akkupflege/"/>
    </mc:Choice>
  </mc:AlternateContent>
  <xr:revisionPtr revIDLastSave="0" documentId="13_ncr:1_{D08565BF-31F0-4945-9157-87A74E7EA439}" xr6:coauthVersionLast="47" xr6:coauthVersionMax="47" xr10:uidLastSave="{00000000-0000-0000-0000-000000000000}"/>
  <bookViews>
    <workbookView xWindow="0" yWindow="500" windowWidth="38400" windowHeight="21960" xr2:uid="{2281615C-B168-D74A-A769-1790A2BA3F1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P3" i="1"/>
  <c r="O3" i="1"/>
  <c r="N3" i="1"/>
  <c r="M3" i="1"/>
  <c r="L3" i="1"/>
  <c r="K3" i="1"/>
  <c r="J3" i="1"/>
  <c r="Q7" i="1"/>
  <c r="Q6" i="1"/>
  <c r="Q5" i="1"/>
  <c r="Q4" i="1"/>
  <c r="Q2" i="1"/>
  <c r="P7" i="1"/>
  <c r="P6" i="1"/>
  <c r="P5" i="1"/>
  <c r="P4" i="1"/>
  <c r="P2" i="1"/>
  <c r="X2" i="1"/>
  <c r="W2" i="1"/>
  <c r="U2" i="1"/>
  <c r="O7" i="1"/>
  <c r="O6" i="1"/>
  <c r="O5" i="1"/>
  <c r="O4" i="1"/>
  <c r="N7" i="1"/>
  <c r="N6" i="1"/>
  <c r="N5" i="1"/>
  <c r="N4" i="1"/>
  <c r="O2" i="1"/>
  <c r="N2" i="1"/>
  <c r="M7" i="1"/>
  <c r="M6" i="1"/>
  <c r="M5" i="1"/>
  <c r="M4" i="1"/>
  <c r="M2" i="1"/>
  <c r="L7" i="1"/>
  <c r="L6" i="1"/>
  <c r="L5" i="1"/>
  <c r="L4" i="1"/>
  <c r="L2" i="1"/>
  <c r="K7" i="1"/>
  <c r="K6" i="1"/>
  <c r="K5" i="1"/>
  <c r="K4" i="1"/>
  <c r="K2" i="1"/>
  <c r="J7" i="1"/>
  <c r="J6" i="1"/>
  <c r="J5" i="1"/>
  <c r="J4" i="1"/>
  <c r="J2" i="1"/>
  <c r="S2" i="1"/>
  <c r="Z2" i="1"/>
  <c r="Y2" i="1"/>
  <c r="V2" i="1"/>
  <c r="T2" i="1"/>
  <c r="F2" i="1"/>
  <c r="G7" i="1"/>
  <c r="G6" i="1"/>
  <c r="G5" i="1"/>
  <c r="G4" i="1"/>
  <c r="G2" i="1"/>
  <c r="H7" i="1"/>
  <c r="H6" i="1"/>
  <c r="H5" i="1"/>
  <c r="H4" i="1"/>
  <c r="H2" i="1"/>
  <c r="I2" i="1"/>
  <c r="F4" i="1"/>
  <c r="I4" i="1" s="1"/>
  <c r="F5" i="1"/>
  <c r="I5" i="1" s="1"/>
  <c r="F6" i="1"/>
  <c r="I6" i="1" s="1"/>
  <c r="F7" i="1"/>
  <c r="I7" i="1" s="1"/>
  <c r="E7" i="1"/>
  <c r="E6" i="1"/>
  <c r="E5" i="1"/>
  <c r="E4" i="1"/>
  <c r="E2" i="1"/>
</calcChain>
</file>

<file path=xl/sharedStrings.xml><?xml version="1.0" encoding="utf-8"?>
<sst xmlns="http://schemas.openxmlformats.org/spreadsheetml/2006/main" count="67" uniqueCount="66">
  <si>
    <t>Akku-Auslastung</t>
  </si>
  <si>
    <t>Nutzung</t>
  </si>
  <si>
    <t>0 - 100%</t>
  </si>
  <si>
    <t>25 - 75%</t>
  </si>
  <si>
    <t>40 - 60%</t>
  </si>
  <si>
    <t>45 - 55%</t>
  </si>
  <si>
    <t>47,5 - 52,5%</t>
  </si>
  <si>
    <t>Reichweiten:</t>
  </si>
  <si>
    <t>Ladezyklen</t>
  </si>
  <si>
    <t>Fahrleistung
in km</t>
  </si>
  <si>
    <t>Jahresfahrleistung:</t>
  </si>
  <si>
    <t>Fahrzeugalter</t>
  </si>
  <si>
    <t>Reichweitenbeispiele</t>
  </si>
  <si>
    <t>Renault Zoe</t>
  </si>
  <si>
    <t>315 km</t>
  </si>
  <si>
    <t>ID. 3</t>
  </si>
  <si>
    <t>ID. 4</t>
  </si>
  <si>
    <t>Tesla Model S</t>
  </si>
  <si>
    <t>410 km</t>
  </si>
  <si>
    <t>350 km</t>
  </si>
  <si>
    <t>555 km</t>
  </si>
  <si>
    <t>Hyundai IONIQ 5</t>
  </si>
  <si>
    <t>385 km</t>
  </si>
  <si>
    <t>Mercedes EQV</t>
  </si>
  <si>
    <t>320 km</t>
  </si>
  <si>
    <t>250 km</t>
  </si>
  <si>
    <t>Opel Zafira-E</t>
  </si>
  <si>
    <t>VW ID. Buzz</t>
  </si>
  <si>
    <t>400 km</t>
  </si>
  <si>
    <t>75 kWh</t>
  </si>
  <si>
    <t>52 kWh</t>
  </si>
  <si>
    <t>90 kWh</t>
  </si>
  <si>
    <t>110 kWh</t>
  </si>
  <si>
    <t>77 kWh</t>
  </si>
  <si>
    <t>72,6 kWh</t>
  </si>
  <si>
    <t>58 kWh</t>
  </si>
  <si>
    <t>Akku-Größe:</t>
  </si>
  <si>
    <t>Rest
Akkukapazität</t>
  </si>
  <si>
    <t>Reichweite nach
Nutzung (Kauf)
in km</t>
  </si>
  <si>
    <t>Zu Hause
5,5 kW / 8 Std.
in km</t>
  </si>
  <si>
    <t>Einkaufen
22 kW / 30 Min
in km</t>
  </si>
  <si>
    <t>Urlaub
100 kW / 30 Min
in km</t>
  </si>
  <si>
    <t>Urlaub
150 kW / 30 Min
in km</t>
  </si>
  <si>
    <t>Steckdose AC
Nachladung
3,6 kW in Std</t>
  </si>
  <si>
    <t>Type 2 AC
Nachladung
5,5 kW in Std</t>
  </si>
  <si>
    <t>Type 2 AC
Nachladung
11 kW in Std</t>
  </si>
  <si>
    <t>Type 2 AC
Nachladung
22 kW in Std</t>
  </si>
  <si>
    <t>CCS DC
Nachladung
50 kW in Std</t>
  </si>
  <si>
    <t>CCS DC
Nachladung
100 kW in Std</t>
  </si>
  <si>
    <t>CCS DC
Nachladung
150 kW in Std</t>
  </si>
  <si>
    <t>120 kW</t>
  </si>
  <si>
    <t>46 kW</t>
  </si>
  <si>
    <t>232 kW</t>
  </si>
  <si>
    <t>126 kW</t>
  </si>
  <si>
    <t>250 kW</t>
  </si>
  <si>
    <t>100 kW</t>
  </si>
  <si>
    <t>110 kW</t>
  </si>
  <si>
    <t>150 kW</t>
  </si>
  <si>
    <t>Zu Hause
5,5 kW / 2 Std.
in km</t>
  </si>
  <si>
    <t>Reichweite nach
Nutzung (Ende)
in km</t>
  </si>
  <si>
    <t>Reichweite (Ende)
in km</t>
  </si>
  <si>
    <t>Zu Hause
11 kW / 2 Std.
in km</t>
  </si>
  <si>
    <t>Einkaufen
22 kW / 1 Std
in km</t>
  </si>
  <si>
    <t>Einkaufen
50 kW / 30 Min
in km</t>
  </si>
  <si>
    <t>CCS DC
Nachladung
200 kW in Std</t>
  </si>
  <si>
    <t>10 - 80%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</si>
</sst>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 vertical="center"/>
    </xf>
    <xf numFmtId="164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2" borderId="0" xfId="0" quotePrefix="1" applyFill="1" applyAlignment="1">
      <alignment horizontal="right"/>
    </xf>
    <xf numFmtId="9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46" fontId="0" fillId="0" borderId="0" xfId="0" applyNumberFormat="1" applyAlignment="1">
      <alignment horizontal="right"/>
    </xf>
    <xf numFmtId="46" fontId="0" fillId="2" borderId="0" xfId="0" applyNumberFormat="1" applyFill="1" applyAlignment="1">
      <alignment horizontal="right"/>
    </xf>
    <xf numFmtId="164" fontId="3" fillId="0" borderId="0" xfId="0" applyNumberFormat="1" applyFont="1" applyAlignment="1">
      <alignment horizontal="right" wrapText="1"/>
    </xf>
    <xf numFmtId="46" fontId="2" fillId="0" borderId="0" xfId="0" applyNumberFormat="1" applyFont="1" applyAlignment="1">
      <alignment horizontal="right"/>
    </xf>
    <xf numFmtId="46" fontId="2" fillId="2" borderId="0" xfId="0" applyNumberFormat="1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BD23-27A2-C747-8454-94950F671F02}">
  <dimension ref="A1:AA25"/>
  <sheetViews>
    <sheetView tabSelected="1" zoomScale="120" zoomScaleNormal="120" workbookViewId="0"/>
  </sheetViews>
  <sheetFormatPr baseColWidth="10" defaultRowHeight="16" outlineLevelCol="1" x14ac:dyDescent="0.2"/>
  <cols>
    <col min="1" max="1" width="18.83203125" style="1" bestFit="1" customWidth="1"/>
    <col min="2" max="2" width="8.1640625" style="1" bestFit="1" customWidth="1"/>
    <col min="3" max="3" width="10.33203125" style="4" bestFit="1" customWidth="1"/>
    <col min="4" max="4" width="13" style="1" bestFit="1" customWidth="1"/>
    <col min="5" max="5" width="14.6640625" style="5" bestFit="1" customWidth="1"/>
    <col min="6" max="6" width="11.33203125" style="5" bestFit="1" customWidth="1"/>
    <col min="7" max="7" width="16.33203125" style="5" bestFit="1" customWidth="1"/>
    <col min="8" max="8" width="14.6640625" style="5" bestFit="1" customWidth="1"/>
    <col min="9" max="9" width="12.5" style="5" bestFit="1" customWidth="1"/>
    <col min="10" max="11" width="12.1640625" style="5" hidden="1" customWidth="1" outlineLevel="1"/>
    <col min="12" max="14" width="11.6640625" style="5" hidden="1" customWidth="1" outlineLevel="1"/>
    <col min="15" max="17" width="12.6640625" style="5" hidden="1" customWidth="1" outlineLevel="1"/>
    <col min="18" max="18" width="1.6640625" style="5" customWidth="1" collapsed="1"/>
    <col min="19" max="19" width="13.5" style="4" hidden="1" customWidth="1" outlineLevel="1"/>
    <col min="20" max="20" width="13.5" style="1" hidden="1" customWidth="1" outlineLevel="1"/>
    <col min="21" max="21" width="13" style="1" hidden="1" customWidth="1" outlineLevel="1"/>
    <col min="22" max="22" width="14" style="1" hidden="1" customWidth="1" outlineLevel="1"/>
    <col min="23" max="23" width="12.5" style="1" hidden="1" customWidth="1" outlineLevel="1"/>
    <col min="24" max="24" width="14" style="1" hidden="1" customWidth="1" outlineLevel="1"/>
    <col min="25" max="26" width="15" style="1" hidden="1" customWidth="1" outlineLevel="1"/>
    <col min="27" max="27" width="1.6640625" style="1" customWidth="1" collapsed="1"/>
    <col min="28" max="16384" width="10.83203125" style="1"/>
  </cols>
  <sheetData>
    <row r="1" spans="1:26" s="6" customFormat="1" ht="49" customHeight="1" x14ac:dyDescent="0.2">
      <c r="A1" s="6" t="s">
        <v>0</v>
      </c>
      <c r="B1" s="6" t="s">
        <v>1</v>
      </c>
      <c r="C1" s="7" t="s">
        <v>8</v>
      </c>
      <c r="D1" s="9" t="s">
        <v>37</v>
      </c>
      <c r="E1" s="11" t="s">
        <v>38</v>
      </c>
      <c r="F1" s="11" t="s">
        <v>9</v>
      </c>
      <c r="G1" s="22" t="s">
        <v>60</v>
      </c>
      <c r="H1" s="11" t="s">
        <v>59</v>
      </c>
      <c r="I1" s="10" t="s">
        <v>11</v>
      </c>
      <c r="J1" s="27" t="s">
        <v>43</v>
      </c>
      <c r="K1" s="11" t="s">
        <v>44</v>
      </c>
      <c r="L1" s="11" t="s">
        <v>45</v>
      </c>
      <c r="M1" s="11" t="s">
        <v>46</v>
      </c>
      <c r="N1" s="11" t="s">
        <v>47</v>
      </c>
      <c r="O1" s="11" t="s">
        <v>48</v>
      </c>
      <c r="P1" s="11" t="s">
        <v>49</v>
      </c>
      <c r="Q1" s="11" t="s">
        <v>64</v>
      </c>
      <c r="R1" s="11"/>
      <c r="S1" s="8" t="s">
        <v>58</v>
      </c>
      <c r="T1" s="8" t="s">
        <v>39</v>
      </c>
      <c r="U1" s="8" t="s">
        <v>61</v>
      </c>
      <c r="V1" s="9" t="s">
        <v>40</v>
      </c>
      <c r="W1" s="9" t="s">
        <v>62</v>
      </c>
      <c r="X1" s="9" t="s">
        <v>63</v>
      </c>
      <c r="Y1" s="9" t="s">
        <v>41</v>
      </c>
      <c r="Z1" s="9" t="s">
        <v>42</v>
      </c>
    </row>
    <row r="2" spans="1:26" x14ac:dyDescent="0.2">
      <c r="A2" s="2" t="s">
        <v>2</v>
      </c>
      <c r="B2" s="3">
        <v>1</v>
      </c>
      <c r="C2" s="4">
        <v>800</v>
      </c>
      <c r="D2" s="3">
        <v>0.72</v>
      </c>
      <c r="E2" s="5">
        <f>$B$12*B2</f>
        <v>385</v>
      </c>
      <c r="F2" s="4">
        <f>((C2*$B$12)+(C2*$B$12*D2))/2</f>
        <v>264880</v>
      </c>
      <c r="G2" s="23">
        <f>$B$12*D2</f>
        <v>277.2</v>
      </c>
      <c r="H2" s="5">
        <f>$B$12*D2*B2</f>
        <v>277.2</v>
      </c>
      <c r="I2" s="5">
        <f>F2/$B$13</f>
        <v>15.383900569171796</v>
      </c>
      <c r="J2" s="28">
        <f>($B$14*B2/3.6)/24</f>
        <v>0.84027777777777768</v>
      </c>
      <c r="K2" s="25">
        <f>($B$14*B2/5.5)/24</f>
        <v>0.54999999999999993</v>
      </c>
      <c r="L2" s="25">
        <f>($B$14*B2/11)/24</f>
        <v>0.27499999999999997</v>
      </c>
      <c r="M2" s="25">
        <f>($B$14*B2/22)/24</f>
        <v>0.13749999999999998</v>
      </c>
      <c r="N2" s="25">
        <f>($B$14*B2/50)/24</f>
        <v>6.0499999999999998E-2</v>
      </c>
      <c r="O2" s="25">
        <f>($B$14*B2/100)/24</f>
        <v>3.0249999999999999E-2</v>
      </c>
      <c r="P2" s="25">
        <f>($B$14*B2/150)/24</f>
        <v>2.0166666666666666E-2</v>
      </c>
      <c r="Q2" s="25">
        <f>($B$14*B2/200)/24</f>
        <v>1.5125E-2</v>
      </c>
      <c r="S2" s="12">
        <f>$B$12/$B$14*(5.5*2)</f>
        <v>58.333333333333343</v>
      </c>
      <c r="T2" s="12">
        <f>$B$12/$B$14*(5.5*8)</f>
        <v>233.33333333333337</v>
      </c>
      <c r="U2" s="12">
        <f>$B$12/$B$14*(11*2)</f>
        <v>116.66666666666669</v>
      </c>
      <c r="V2" s="12">
        <f>$B$12/$B$14*(22*0.5)</f>
        <v>58.333333333333343</v>
      </c>
      <c r="W2" s="12">
        <f>$B$12/$B$14*(22*1)</f>
        <v>116.66666666666669</v>
      </c>
      <c r="X2" s="12">
        <f>$B$12/$B$14*(50*0.5)</f>
        <v>132.57575757575759</v>
      </c>
      <c r="Y2" s="12">
        <f>$B$12/$B$14*(100*0.5)</f>
        <v>265.15151515151518</v>
      </c>
      <c r="Z2" s="12">
        <f>$B$12/$B$14*(150*0.5)</f>
        <v>397.72727272727275</v>
      </c>
    </row>
    <row r="3" spans="1:26" x14ac:dyDescent="0.2">
      <c r="A3" s="2" t="s">
        <v>65</v>
      </c>
      <c r="B3" s="3">
        <v>0.7</v>
      </c>
      <c r="D3" s="3"/>
      <c r="F3" s="4"/>
      <c r="G3" s="23"/>
      <c r="J3" s="28">
        <f>($B$14*B3/3.6)/24</f>
        <v>0.58819444444444435</v>
      </c>
      <c r="K3" s="25">
        <f>($B$14*B3/5.5)/24</f>
        <v>0.38499999999999995</v>
      </c>
      <c r="L3" s="25">
        <f>($B$14*B3/11)/24</f>
        <v>0.19249999999999998</v>
      </c>
      <c r="M3" s="25">
        <f>($B$14*B3/22)/24</f>
        <v>9.6249999999999988E-2</v>
      </c>
      <c r="N3" s="25">
        <f>($B$14*B3/50)/24</f>
        <v>4.2349999999999999E-2</v>
      </c>
      <c r="O3" s="25">
        <f>($B$14*B3/100)/24</f>
        <v>2.1174999999999999E-2</v>
      </c>
      <c r="P3" s="25">
        <f>($B$14*B3/150)/24</f>
        <v>1.4116666666666665E-2</v>
      </c>
      <c r="Q3" s="25">
        <f>($B$14*B3/200)/24</f>
        <v>1.05875E-2</v>
      </c>
      <c r="S3" s="12"/>
      <c r="T3" s="12"/>
      <c r="U3" s="12"/>
      <c r="V3" s="12"/>
      <c r="W3" s="12"/>
      <c r="X3" s="12"/>
      <c r="Y3" s="12"/>
      <c r="Z3" s="12"/>
    </row>
    <row r="4" spans="1:26" x14ac:dyDescent="0.2">
      <c r="A4" s="2" t="s">
        <v>3</v>
      </c>
      <c r="B4" s="3">
        <v>0.5</v>
      </c>
      <c r="C4" s="4">
        <v>1150</v>
      </c>
      <c r="D4" s="3">
        <v>0.81</v>
      </c>
      <c r="E4" s="5">
        <f>$B$12*B4</f>
        <v>192.5</v>
      </c>
      <c r="F4" s="4">
        <f>((C4*$B$12)+(C4*$B$12*D4))/2</f>
        <v>400688.75</v>
      </c>
      <c r="G4" s="23">
        <f>$B$12*D4</f>
        <v>311.85000000000002</v>
      </c>
      <c r="H4" s="5">
        <f>$B$12*D4*B4</f>
        <v>155.92500000000001</v>
      </c>
      <c r="I4" s="5">
        <f>F4/$B$13</f>
        <v>23.271503658961553</v>
      </c>
      <c r="J4" s="28">
        <f>($B$14*B4/3.6)/24</f>
        <v>0.42013888888888884</v>
      </c>
      <c r="K4" s="25">
        <f t="shared" ref="K4:K7" si="0">($B$14*B4/5.5)/24</f>
        <v>0.27499999999999997</v>
      </c>
      <c r="L4" s="25">
        <f t="shared" ref="L4:L7" si="1">($B$14*B4/11)/24</f>
        <v>0.13749999999999998</v>
      </c>
      <c r="M4" s="25">
        <f t="shared" ref="M4:M7" si="2">($B$14*B4/22)/24</f>
        <v>6.8749999999999992E-2</v>
      </c>
      <c r="N4" s="25">
        <f>($B$14*B4/50)/24</f>
        <v>3.0249999999999999E-2</v>
      </c>
      <c r="O4" s="25">
        <f>($B$14*B4/100)/24</f>
        <v>1.5125E-2</v>
      </c>
      <c r="P4" s="25">
        <f>($B$14*B4/150)/24</f>
        <v>1.0083333333333333E-2</v>
      </c>
      <c r="Q4" s="25">
        <f t="shared" ref="Q4:Q7" si="3">($B$14*B4/200)/24</f>
        <v>7.5624999999999998E-3</v>
      </c>
      <c r="S4" s="12"/>
      <c r="T4" s="12"/>
      <c r="U4" s="12"/>
      <c r="V4" s="12"/>
      <c r="W4" s="12"/>
      <c r="X4" s="12"/>
      <c r="Y4" s="12"/>
      <c r="Z4" s="12"/>
    </row>
    <row r="5" spans="1:26" s="15" customFormat="1" x14ac:dyDescent="0.2">
      <c r="A5" s="16" t="s">
        <v>4</v>
      </c>
      <c r="B5" s="17">
        <v>0.2</v>
      </c>
      <c r="C5" s="18">
        <v>3000</v>
      </c>
      <c r="D5" s="17">
        <v>0.86</v>
      </c>
      <c r="E5" s="19">
        <f>$B$12*B5</f>
        <v>77</v>
      </c>
      <c r="F5" s="18">
        <f>((C5*$B$12)+(C5*$B$12*D5))/2</f>
        <v>1074150</v>
      </c>
      <c r="G5" s="24">
        <f>$B$12*D5</f>
        <v>331.1</v>
      </c>
      <c r="H5" s="19">
        <f>$B$12*D5*B5</f>
        <v>66.220000000000013</v>
      </c>
      <c r="I5" s="19">
        <f>F5/$B$13</f>
        <v>62.38529445928679</v>
      </c>
      <c r="J5" s="29">
        <f>($B$14*B5/3.6)/24</f>
        <v>0.16805555555555554</v>
      </c>
      <c r="K5" s="26">
        <f t="shared" si="0"/>
        <v>0.11</v>
      </c>
      <c r="L5" s="26">
        <f t="shared" si="1"/>
        <v>5.5E-2</v>
      </c>
      <c r="M5" s="26">
        <f t="shared" si="2"/>
        <v>2.75E-2</v>
      </c>
      <c r="N5" s="26">
        <f>($B$14*B5/50)/24</f>
        <v>1.21E-2</v>
      </c>
      <c r="O5" s="26">
        <f>($B$14*B5/100)/24</f>
        <v>6.0499999999999998E-3</v>
      </c>
      <c r="P5" s="26">
        <f>($B$14*B5/150)/24</f>
        <v>4.0333333333333332E-3</v>
      </c>
      <c r="Q5" s="26">
        <f t="shared" si="3"/>
        <v>3.0249999999999999E-3</v>
      </c>
      <c r="R5" s="13"/>
      <c r="S5" s="12"/>
      <c r="T5" s="12"/>
      <c r="U5" s="12"/>
      <c r="V5" s="12"/>
      <c r="W5" s="12"/>
      <c r="X5" s="12"/>
      <c r="Y5" s="12"/>
      <c r="Z5" s="12"/>
    </row>
    <row r="6" spans="1:26" x14ac:dyDescent="0.2">
      <c r="A6" s="2" t="s">
        <v>5</v>
      </c>
      <c r="B6" s="3">
        <v>0.1</v>
      </c>
      <c r="C6" s="14">
        <v>3000</v>
      </c>
      <c r="D6" s="3">
        <v>0.88</v>
      </c>
      <c r="E6" s="5">
        <f>$B$12*B6</f>
        <v>38.5</v>
      </c>
      <c r="F6" s="4">
        <f>((C6*$B$12)+(C6*$B$12*D6))/2</f>
        <v>1085700</v>
      </c>
      <c r="G6" s="23">
        <f>$B$12*D6</f>
        <v>338.8</v>
      </c>
      <c r="H6" s="5">
        <f>$B$12*D6*B6</f>
        <v>33.880000000000003</v>
      </c>
      <c r="I6" s="5">
        <f>F6/$B$13</f>
        <v>63.056104077128587</v>
      </c>
      <c r="J6" s="28">
        <f>($B$14*B6/3.6)/24</f>
        <v>8.4027777777777771E-2</v>
      </c>
      <c r="K6" s="25">
        <f t="shared" si="0"/>
        <v>5.5E-2</v>
      </c>
      <c r="L6" s="25">
        <f t="shared" si="1"/>
        <v>2.75E-2</v>
      </c>
      <c r="M6" s="25">
        <f t="shared" si="2"/>
        <v>1.375E-2</v>
      </c>
      <c r="N6" s="25">
        <f>($B$14*B6/50)/24</f>
        <v>6.0499999999999998E-3</v>
      </c>
      <c r="O6" s="25">
        <f>($B$14*B6/100)/24</f>
        <v>3.0249999999999999E-3</v>
      </c>
      <c r="P6" s="25">
        <f>($B$14*B6/150)/24</f>
        <v>2.0166666666666666E-3</v>
      </c>
      <c r="Q6" s="25">
        <f t="shared" si="3"/>
        <v>1.5125E-3</v>
      </c>
      <c r="S6" s="12"/>
      <c r="T6" s="12"/>
      <c r="U6" s="12"/>
      <c r="V6" s="12"/>
      <c r="W6" s="12"/>
      <c r="X6" s="12"/>
      <c r="Y6" s="12"/>
      <c r="Z6" s="12"/>
    </row>
    <row r="7" spans="1:26" x14ac:dyDescent="0.2">
      <c r="A7" s="2" t="s">
        <v>6</v>
      </c>
      <c r="B7" s="3">
        <v>0.05</v>
      </c>
      <c r="C7" s="14">
        <v>3000</v>
      </c>
      <c r="D7" s="3">
        <v>0.92</v>
      </c>
      <c r="E7" s="5">
        <f>$B$12*B7</f>
        <v>19.25</v>
      </c>
      <c r="F7" s="4">
        <f>((C7*$B$12)+(C7*$B$12*D7))/2</f>
        <v>1108800</v>
      </c>
      <c r="G7" s="23">
        <f>$B$12*D7</f>
        <v>354.2</v>
      </c>
      <c r="H7" s="5">
        <f>$B$12*D7*B7</f>
        <v>17.71</v>
      </c>
      <c r="I7" s="5">
        <f>F7/$B$13</f>
        <v>64.397723312812175</v>
      </c>
      <c r="J7" s="28">
        <f>($B$14*B7/3.6)/24</f>
        <v>4.2013888888888885E-2</v>
      </c>
      <c r="K7" s="25">
        <f t="shared" si="0"/>
        <v>2.75E-2</v>
      </c>
      <c r="L7" s="25">
        <f t="shared" si="1"/>
        <v>1.375E-2</v>
      </c>
      <c r="M7" s="25">
        <f t="shared" si="2"/>
        <v>6.875E-3</v>
      </c>
      <c r="N7" s="25">
        <f>($B$14*B7/50)/24</f>
        <v>3.0249999999999999E-3</v>
      </c>
      <c r="O7" s="25">
        <f>($B$14*B7/100)/24</f>
        <v>1.5125E-3</v>
      </c>
      <c r="P7" s="25">
        <f>($B$14*B7/150)/24</f>
        <v>1.0083333333333333E-3</v>
      </c>
      <c r="Q7" s="25">
        <f t="shared" si="3"/>
        <v>7.5624999999999998E-4</v>
      </c>
      <c r="S7" s="12"/>
      <c r="T7" s="12"/>
      <c r="U7" s="12"/>
      <c r="V7" s="12"/>
      <c r="W7" s="12"/>
      <c r="X7" s="12"/>
      <c r="Y7" s="12"/>
      <c r="Z7" s="12"/>
    </row>
    <row r="12" spans="1:26" x14ac:dyDescent="0.2">
      <c r="A12" s="1" t="s">
        <v>7</v>
      </c>
      <c r="B12" s="4">
        <v>385</v>
      </c>
    </row>
    <row r="13" spans="1:26" x14ac:dyDescent="0.2">
      <c r="A13" s="1" t="s">
        <v>10</v>
      </c>
      <c r="B13" s="4">
        <v>17218</v>
      </c>
    </row>
    <row r="14" spans="1:26" x14ac:dyDescent="0.2">
      <c r="A14" s="1" t="s">
        <v>36</v>
      </c>
      <c r="B14" s="1">
        <v>72.599999999999994</v>
      </c>
    </row>
    <row r="16" spans="1:26" x14ac:dyDescent="0.2">
      <c r="A16" s="1" t="s">
        <v>12</v>
      </c>
    </row>
    <row r="17" spans="1:4" x14ac:dyDescent="0.2">
      <c r="A17" s="1" t="s">
        <v>13</v>
      </c>
      <c r="B17" s="1" t="s">
        <v>14</v>
      </c>
      <c r="C17" s="4" t="s">
        <v>30</v>
      </c>
      <c r="D17" s="1" t="s">
        <v>51</v>
      </c>
    </row>
    <row r="18" spans="1:4" x14ac:dyDescent="0.2">
      <c r="A18" s="1" t="s">
        <v>15</v>
      </c>
      <c r="B18" s="1" t="s">
        <v>19</v>
      </c>
      <c r="C18" s="4" t="s">
        <v>35</v>
      </c>
      <c r="D18" s="1" t="s">
        <v>50</v>
      </c>
    </row>
    <row r="19" spans="1:4" x14ac:dyDescent="0.2">
      <c r="A19" s="1" t="s">
        <v>21</v>
      </c>
      <c r="B19" s="1" t="s">
        <v>22</v>
      </c>
      <c r="C19" s="4" t="s">
        <v>34</v>
      </c>
      <c r="D19" s="1" t="s">
        <v>52</v>
      </c>
    </row>
    <row r="20" spans="1:4" x14ac:dyDescent="0.2">
      <c r="A20" s="1" t="s">
        <v>16</v>
      </c>
      <c r="B20" s="1" t="s">
        <v>18</v>
      </c>
      <c r="C20" s="4" t="s">
        <v>33</v>
      </c>
      <c r="D20" s="1" t="s">
        <v>53</v>
      </c>
    </row>
    <row r="21" spans="1:4" x14ac:dyDescent="0.2">
      <c r="A21" s="1" t="s">
        <v>17</v>
      </c>
      <c r="B21" s="1" t="s">
        <v>20</v>
      </c>
      <c r="C21" s="4" t="s">
        <v>31</v>
      </c>
      <c r="D21" s="1" t="s">
        <v>54</v>
      </c>
    </row>
    <row r="23" spans="1:4" x14ac:dyDescent="0.2">
      <c r="A23" s="1" t="s">
        <v>26</v>
      </c>
      <c r="B23" s="1" t="s">
        <v>25</v>
      </c>
      <c r="C23" s="4" t="s">
        <v>29</v>
      </c>
      <c r="D23" s="1" t="s">
        <v>55</v>
      </c>
    </row>
    <row r="24" spans="1:4" x14ac:dyDescent="0.2">
      <c r="A24" s="1" t="s">
        <v>23</v>
      </c>
      <c r="B24" s="1" t="s">
        <v>24</v>
      </c>
      <c r="C24" s="4" t="s">
        <v>31</v>
      </c>
      <c r="D24" s="1" t="s">
        <v>56</v>
      </c>
    </row>
    <row r="25" spans="1:4" x14ac:dyDescent="0.2">
      <c r="A25" s="20" t="s">
        <v>27</v>
      </c>
      <c r="B25" s="20" t="s">
        <v>28</v>
      </c>
      <c r="C25" s="21" t="s">
        <v>32</v>
      </c>
      <c r="D25" s="20" t="s">
        <v>57</v>
      </c>
    </row>
  </sheetData>
  <mergeCells count="8">
    <mergeCell ref="S2:S7"/>
    <mergeCell ref="T2:T7"/>
    <mergeCell ref="V2:V7"/>
    <mergeCell ref="X2:X7"/>
    <mergeCell ref="Y2:Y7"/>
    <mergeCell ref="Z2:Z7"/>
    <mergeCell ref="U2:U7"/>
    <mergeCell ref="W2:W7"/>
  </mergeCells>
  <pageMargins left="0.7" right="0.7" top="0.78740157499999996" bottom="0.78740157499999996" header="0.3" footer="0.3"/>
  <ignoredErrors>
    <ignoredError sqref="F4:F7 F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Hentschke</dc:creator>
  <cp:lastModifiedBy>Stefan Hentschke</cp:lastModifiedBy>
  <dcterms:created xsi:type="dcterms:W3CDTF">2021-09-29T09:00:08Z</dcterms:created>
  <dcterms:modified xsi:type="dcterms:W3CDTF">2021-09-29T11:04:52Z</dcterms:modified>
</cp:coreProperties>
</file>